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Document\アフィリエイト\Docu\010_暗号資産\202203_NFT\STEPN\20220419_STEPNシュミレーション\"/>
    </mc:Choice>
  </mc:AlternateContent>
  <xr:revisionPtr revIDLastSave="0" documentId="13_ncr:1_{6447CB0F-18BB-445A-B549-09D1BFDFDF76}" xr6:coauthVersionLast="47" xr6:coauthVersionMax="47" xr10:uidLastSave="{00000000-0000-0000-0000-000000000000}"/>
  <bookViews>
    <workbookView xWindow="1875" yWindow="-120" windowWidth="27045" windowHeight="16440" xr2:uid="{80B2D089-1FF5-4CBB-8665-BF3D3A9E213E}"/>
  </bookViews>
  <sheets>
    <sheet name="説明" sheetId="8" r:id="rId1"/>
    <sheet name="相場" sheetId="4" r:id="rId2"/>
    <sheet name="収入" sheetId="5" r:id="rId3"/>
    <sheet name="費用" sheetId="2" r:id="rId4"/>
    <sheet name="損益" sheetId="6" r:id="rId5"/>
    <sheet name="資産" sheetId="3" r:id="rId6"/>
    <sheet name="マスタ" sheetId="7" r:id="rId7"/>
  </sheets>
  <definedNames>
    <definedName name="_xlnm._FilterDatabase" localSheetId="3" hidden="1">費用!$A$2:$D$202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6" l="1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6" i="6"/>
  <c r="M4" i="5" l="1"/>
  <c r="M5" i="5"/>
  <c r="M6" i="5"/>
  <c r="M7" i="5"/>
  <c r="M8" i="5"/>
  <c r="M9" i="5"/>
  <c r="M10" i="5"/>
  <c r="M11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3" i="5"/>
  <c r="L4" i="5"/>
  <c r="L5" i="5"/>
  <c r="L6" i="5"/>
  <c r="L7" i="5"/>
  <c r="L8" i="5"/>
  <c r="L9" i="5"/>
  <c r="L10" i="5"/>
  <c r="L11" i="5"/>
  <c r="L12" i="5"/>
  <c r="M12" i="5" s="1"/>
  <c r="L13" i="5"/>
  <c r="M13" i="5" s="1"/>
  <c r="L14" i="5"/>
  <c r="M14" i="5" s="1"/>
  <c r="L15" i="5"/>
  <c r="M15" i="5" s="1"/>
  <c r="L16" i="5"/>
  <c r="M16" i="5" s="1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3" i="5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3" i="2"/>
  <c r="A5" i="6" l="1"/>
  <c r="O5" i="6" s="1"/>
  <c r="I25" i="5"/>
  <c r="J25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I33" i="5"/>
  <c r="J33" i="5" s="1"/>
  <c r="I34" i="5"/>
  <c r="J34" i="5" s="1"/>
  <c r="I35" i="5"/>
  <c r="J35" i="5" s="1"/>
  <c r="I36" i="5"/>
  <c r="J36" i="5" s="1"/>
  <c r="I37" i="5"/>
  <c r="J37" i="5" s="1"/>
  <c r="I38" i="5"/>
  <c r="J38" i="5" s="1"/>
  <c r="I39" i="5"/>
  <c r="J39" i="5" s="1"/>
  <c r="I40" i="5"/>
  <c r="J40" i="5" s="1"/>
  <c r="I41" i="5"/>
  <c r="J41" i="5" s="1"/>
  <c r="I42" i="5"/>
  <c r="J42" i="5" s="1"/>
  <c r="I43" i="5"/>
  <c r="J43" i="5" s="1"/>
  <c r="I44" i="5"/>
  <c r="J44" i="5" s="1"/>
  <c r="I45" i="5"/>
  <c r="J45" i="5" s="1"/>
  <c r="I46" i="5"/>
  <c r="J46" i="5" s="1"/>
  <c r="I47" i="5"/>
  <c r="J47" i="5" s="1"/>
  <c r="I48" i="5"/>
  <c r="J48" i="5" s="1"/>
  <c r="I49" i="5"/>
  <c r="J49" i="5" s="1"/>
  <c r="I50" i="5"/>
  <c r="J50" i="5" s="1"/>
  <c r="I51" i="5"/>
  <c r="J51" i="5" s="1"/>
  <c r="I52" i="5"/>
  <c r="J52" i="5" s="1"/>
  <c r="I53" i="5"/>
  <c r="J53" i="5" s="1"/>
  <c r="I54" i="5"/>
  <c r="J54" i="5" s="1"/>
  <c r="I55" i="5"/>
  <c r="J55" i="5" s="1"/>
  <c r="I56" i="5"/>
  <c r="J56" i="5" s="1"/>
  <c r="I57" i="5"/>
  <c r="J57" i="5" s="1"/>
  <c r="I58" i="5"/>
  <c r="J58" i="5" s="1"/>
  <c r="I59" i="5"/>
  <c r="J59" i="5" s="1"/>
  <c r="I60" i="5"/>
  <c r="J60" i="5" s="1"/>
  <c r="I61" i="5"/>
  <c r="J61" i="5" s="1"/>
  <c r="I62" i="5"/>
  <c r="J62" i="5" s="1"/>
  <c r="I63" i="5"/>
  <c r="J63" i="5" s="1"/>
  <c r="I64" i="5"/>
  <c r="J64" i="5" s="1"/>
  <c r="I65" i="5"/>
  <c r="J65" i="5" s="1"/>
  <c r="I66" i="5"/>
  <c r="J66" i="5" s="1"/>
  <c r="I67" i="5"/>
  <c r="J67" i="5" s="1"/>
  <c r="I68" i="5"/>
  <c r="J68" i="5" s="1"/>
  <c r="I69" i="5"/>
  <c r="J69" i="5" s="1"/>
  <c r="I70" i="5"/>
  <c r="J70" i="5" s="1"/>
  <c r="I71" i="5"/>
  <c r="J71" i="5" s="1"/>
  <c r="I72" i="5"/>
  <c r="J72" i="5" s="1"/>
  <c r="I73" i="5"/>
  <c r="J73" i="5" s="1"/>
  <c r="I74" i="5"/>
  <c r="J74" i="5" s="1"/>
  <c r="I75" i="5"/>
  <c r="J75" i="5" s="1"/>
  <c r="I76" i="5"/>
  <c r="J76" i="5" s="1"/>
  <c r="I77" i="5"/>
  <c r="J77" i="5" s="1"/>
  <c r="I78" i="5"/>
  <c r="J78" i="5" s="1"/>
  <c r="I79" i="5"/>
  <c r="J79" i="5" s="1"/>
  <c r="I80" i="5"/>
  <c r="J80" i="5" s="1"/>
  <c r="I81" i="5"/>
  <c r="J81" i="5" s="1"/>
  <c r="I82" i="5"/>
  <c r="J82" i="5" s="1"/>
  <c r="I83" i="5"/>
  <c r="J83" i="5" s="1"/>
  <c r="I84" i="5"/>
  <c r="J84" i="5" s="1"/>
  <c r="I85" i="5"/>
  <c r="J85" i="5" s="1"/>
  <c r="I86" i="5"/>
  <c r="J86" i="5" s="1"/>
  <c r="I87" i="5"/>
  <c r="J87" i="5" s="1"/>
  <c r="I88" i="5"/>
  <c r="J88" i="5" s="1"/>
  <c r="I89" i="5"/>
  <c r="J89" i="5" s="1"/>
  <c r="I90" i="5"/>
  <c r="J90" i="5" s="1"/>
  <c r="I91" i="5"/>
  <c r="J91" i="5" s="1"/>
  <c r="I92" i="5"/>
  <c r="J92" i="5" s="1"/>
  <c r="I93" i="5"/>
  <c r="J93" i="5" s="1"/>
  <c r="I94" i="5"/>
  <c r="J94" i="5" s="1"/>
  <c r="I95" i="5"/>
  <c r="J95" i="5" s="1"/>
  <c r="I96" i="5"/>
  <c r="J96" i="5" s="1"/>
  <c r="I97" i="5"/>
  <c r="J97" i="5" s="1"/>
  <c r="I98" i="5"/>
  <c r="J98" i="5" s="1"/>
  <c r="I99" i="5"/>
  <c r="J99" i="5" s="1"/>
  <c r="I100" i="5"/>
  <c r="J100" i="5" s="1"/>
  <c r="I101" i="5"/>
  <c r="J101" i="5" s="1"/>
  <c r="I102" i="5"/>
  <c r="J102" i="5" s="1"/>
  <c r="I103" i="5"/>
  <c r="J103" i="5" s="1"/>
  <c r="I104" i="5"/>
  <c r="J104" i="5" s="1"/>
  <c r="I105" i="5"/>
  <c r="J105" i="5" s="1"/>
  <c r="I106" i="5"/>
  <c r="J106" i="5" s="1"/>
  <c r="I107" i="5"/>
  <c r="J107" i="5" s="1"/>
  <c r="I108" i="5"/>
  <c r="J108" i="5" s="1"/>
  <c r="I109" i="5"/>
  <c r="J109" i="5" s="1"/>
  <c r="I110" i="5"/>
  <c r="J110" i="5" s="1"/>
  <c r="I111" i="5"/>
  <c r="J111" i="5" s="1"/>
  <c r="I112" i="5"/>
  <c r="J112" i="5" s="1"/>
  <c r="I113" i="5"/>
  <c r="J113" i="5" s="1"/>
  <c r="I114" i="5"/>
  <c r="J114" i="5" s="1"/>
  <c r="I115" i="5"/>
  <c r="J115" i="5" s="1"/>
  <c r="I116" i="5"/>
  <c r="J116" i="5" s="1"/>
  <c r="I117" i="5"/>
  <c r="J117" i="5" s="1"/>
  <c r="I118" i="5"/>
  <c r="J118" i="5" s="1"/>
  <c r="I119" i="5"/>
  <c r="J119" i="5" s="1"/>
  <c r="I120" i="5"/>
  <c r="J120" i="5" s="1"/>
  <c r="I121" i="5"/>
  <c r="J121" i="5" s="1"/>
  <c r="I122" i="5"/>
  <c r="J122" i="5" s="1"/>
  <c r="I123" i="5"/>
  <c r="J123" i="5" s="1"/>
  <c r="I124" i="5"/>
  <c r="J124" i="5" s="1"/>
  <c r="I125" i="5"/>
  <c r="J125" i="5" s="1"/>
  <c r="I126" i="5"/>
  <c r="J126" i="5" s="1"/>
  <c r="I127" i="5"/>
  <c r="J127" i="5" s="1"/>
  <c r="I128" i="5"/>
  <c r="J128" i="5" s="1"/>
  <c r="I129" i="5"/>
  <c r="J129" i="5" s="1"/>
  <c r="I130" i="5"/>
  <c r="J130" i="5" s="1"/>
  <c r="I131" i="5"/>
  <c r="J131" i="5" s="1"/>
  <c r="I132" i="5"/>
  <c r="J132" i="5" s="1"/>
  <c r="I133" i="5"/>
  <c r="J133" i="5" s="1"/>
  <c r="I134" i="5"/>
  <c r="J134" i="5" s="1"/>
  <c r="I135" i="5"/>
  <c r="J135" i="5" s="1"/>
  <c r="I136" i="5"/>
  <c r="J136" i="5" s="1"/>
  <c r="I137" i="5"/>
  <c r="J137" i="5" s="1"/>
  <c r="I138" i="5"/>
  <c r="J138" i="5" s="1"/>
  <c r="I139" i="5"/>
  <c r="J139" i="5" s="1"/>
  <c r="I140" i="5"/>
  <c r="J140" i="5" s="1"/>
  <c r="I141" i="5"/>
  <c r="J141" i="5" s="1"/>
  <c r="I142" i="5"/>
  <c r="J142" i="5" s="1"/>
  <c r="I143" i="5"/>
  <c r="J143" i="5" s="1"/>
  <c r="I144" i="5"/>
  <c r="J144" i="5" s="1"/>
  <c r="I145" i="5"/>
  <c r="J145" i="5" s="1"/>
  <c r="I146" i="5"/>
  <c r="J146" i="5" s="1"/>
  <c r="I147" i="5"/>
  <c r="J147" i="5" s="1"/>
  <c r="I148" i="5"/>
  <c r="J148" i="5" s="1"/>
  <c r="I149" i="5"/>
  <c r="J149" i="5" s="1"/>
  <c r="I150" i="5"/>
  <c r="J150" i="5" s="1"/>
  <c r="I151" i="5"/>
  <c r="J151" i="5" s="1"/>
  <c r="I152" i="5"/>
  <c r="J152" i="5" s="1"/>
  <c r="I153" i="5"/>
  <c r="J153" i="5" s="1"/>
  <c r="I154" i="5"/>
  <c r="J154" i="5" s="1"/>
  <c r="I155" i="5"/>
  <c r="J155" i="5" s="1"/>
  <c r="I156" i="5"/>
  <c r="J156" i="5" s="1"/>
  <c r="I157" i="5"/>
  <c r="J157" i="5" s="1"/>
  <c r="I158" i="5"/>
  <c r="J158" i="5" s="1"/>
  <c r="I159" i="5"/>
  <c r="J159" i="5" s="1"/>
  <c r="I160" i="5"/>
  <c r="J160" i="5" s="1"/>
  <c r="I161" i="5"/>
  <c r="J161" i="5" s="1"/>
  <c r="I162" i="5"/>
  <c r="J162" i="5" s="1"/>
  <c r="I163" i="5"/>
  <c r="J163" i="5" s="1"/>
  <c r="I4" i="5"/>
  <c r="J4" i="5" s="1"/>
  <c r="I5" i="5"/>
  <c r="J5" i="5" s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I16" i="5"/>
  <c r="J16" i="5" s="1"/>
  <c r="I17" i="5"/>
  <c r="J17" i="5" s="1"/>
  <c r="I18" i="5"/>
  <c r="J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3" i="5"/>
  <c r="J3" i="5" s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H156" i="2"/>
  <c r="I156" i="2"/>
  <c r="J156" i="2"/>
  <c r="H157" i="2"/>
  <c r="I157" i="2"/>
  <c r="J157" i="2"/>
  <c r="H158" i="2"/>
  <c r="I158" i="2"/>
  <c r="J158" i="2"/>
  <c r="H159" i="2"/>
  <c r="I159" i="2"/>
  <c r="J159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H164" i="2"/>
  <c r="I164" i="2"/>
  <c r="J164" i="2"/>
  <c r="H165" i="2"/>
  <c r="I165" i="2"/>
  <c r="J165" i="2"/>
  <c r="H166" i="2"/>
  <c r="I166" i="2"/>
  <c r="J166" i="2"/>
  <c r="H167" i="2"/>
  <c r="I167" i="2"/>
  <c r="J167" i="2"/>
  <c r="H168" i="2"/>
  <c r="I168" i="2"/>
  <c r="J168" i="2"/>
  <c r="H169" i="2"/>
  <c r="I169" i="2"/>
  <c r="J169" i="2"/>
  <c r="H170" i="2"/>
  <c r="I170" i="2"/>
  <c r="J170" i="2"/>
  <c r="H171" i="2"/>
  <c r="I171" i="2"/>
  <c r="J171" i="2"/>
  <c r="H172" i="2"/>
  <c r="I172" i="2"/>
  <c r="J172" i="2"/>
  <c r="H173" i="2"/>
  <c r="I173" i="2"/>
  <c r="J173" i="2"/>
  <c r="H174" i="2"/>
  <c r="I174" i="2"/>
  <c r="J174" i="2"/>
  <c r="H175" i="2"/>
  <c r="I175" i="2"/>
  <c r="J175" i="2"/>
  <c r="H176" i="2"/>
  <c r="I176" i="2"/>
  <c r="J176" i="2"/>
  <c r="H177" i="2"/>
  <c r="I177" i="2"/>
  <c r="J177" i="2"/>
  <c r="H178" i="2"/>
  <c r="I178" i="2"/>
  <c r="J178" i="2"/>
  <c r="H179" i="2"/>
  <c r="I179" i="2"/>
  <c r="J179" i="2"/>
  <c r="H180" i="2"/>
  <c r="I180" i="2"/>
  <c r="J180" i="2"/>
  <c r="H181" i="2"/>
  <c r="I181" i="2"/>
  <c r="J181" i="2"/>
  <c r="H182" i="2"/>
  <c r="I182" i="2"/>
  <c r="J182" i="2"/>
  <c r="H183" i="2"/>
  <c r="I183" i="2"/>
  <c r="J183" i="2"/>
  <c r="H184" i="2"/>
  <c r="I184" i="2"/>
  <c r="J184" i="2"/>
  <c r="H185" i="2"/>
  <c r="I185" i="2"/>
  <c r="J185" i="2"/>
  <c r="H186" i="2"/>
  <c r="I186" i="2"/>
  <c r="J186" i="2"/>
  <c r="H187" i="2"/>
  <c r="I187" i="2"/>
  <c r="J187" i="2"/>
  <c r="H188" i="2"/>
  <c r="I188" i="2"/>
  <c r="J188" i="2"/>
  <c r="H189" i="2"/>
  <c r="I189" i="2"/>
  <c r="J189" i="2"/>
  <c r="H190" i="2"/>
  <c r="I190" i="2"/>
  <c r="J190" i="2"/>
  <c r="H191" i="2"/>
  <c r="I191" i="2"/>
  <c r="J191" i="2"/>
  <c r="H192" i="2"/>
  <c r="I192" i="2"/>
  <c r="J192" i="2"/>
  <c r="H193" i="2"/>
  <c r="I193" i="2"/>
  <c r="J193" i="2"/>
  <c r="H194" i="2"/>
  <c r="I194" i="2"/>
  <c r="J194" i="2"/>
  <c r="H195" i="2"/>
  <c r="I195" i="2"/>
  <c r="J195" i="2"/>
  <c r="H196" i="2"/>
  <c r="I196" i="2"/>
  <c r="J196" i="2"/>
  <c r="H197" i="2"/>
  <c r="I197" i="2"/>
  <c r="J197" i="2"/>
  <c r="H198" i="2"/>
  <c r="I198" i="2"/>
  <c r="J198" i="2"/>
  <c r="H199" i="2"/>
  <c r="I199" i="2"/>
  <c r="J199" i="2"/>
  <c r="H200" i="2"/>
  <c r="I200" i="2"/>
  <c r="J200" i="2"/>
  <c r="H201" i="2"/>
  <c r="I201" i="2"/>
  <c r="J201" i="2"/>
  <c r="H202" i="2"/>
  <c r="I202" i="2"/>
  <c r="J202" i="2"/>
  <c r="M5" i="3"/>
  <c r="M6" i="3"/>
  <c r="M7" i="3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J3" i="2"/>
  <c r="I3" i="2"/>
  <c r="H3" i="2"/>
  <c r="G45" i="4"/>
  <c r="F45" i="4"/>
  <c r="H45" i="4"/>
  <c r="G44" i="4"/>
  <c r="F44" i="4"/>
  <c r="H44" i="4"/>
  <c r="G43" i="4"/>
  <c r="F43" i="4"/>
  <c r="H43" i="4"/>
  <c r="G42" i="4"/>
  <c r="F42" i="4"/>
  <c r="H42" i="4"/>
  <c r="G41" i="4"/>
  <c r="F41" i="4"/>
  <c r="H41" i="4"/>
  <c r="G40" i="4"/>
  <c r="F40" i="4"/>
  <c r="H40" i="4"/>
  <c r="G39" i="4"/>
  <c r="F39" i="4"/>
  <c r="H39" i="4"/>
  <c r="G38" i="4"/>
  <c r="F38" i="4"/>
  <c r="H38" i="4"/>
  <c r="G37" i="4"/>
  <c r="F37" i="4"/>
  <c r="H37" i="4"/>
  <c r="G36" i="4"/>
  <c r="F36" i="4"/>
  <c r="H36" i="4"/>
  <c r="G35" i="4"/>
  <c r="F35" i="4"/>
  <c r="H35" i="4"/>
  <c r="G34" i="4"/>
  <c r="F34" i="4"/>
  <c r="H34" i="4"/>
  <c r="G33" i="4"/>
  <c r="F33" i="4"/>
  <c r="H33" i="4"/>
  <c r="G32" i="4"/>
  <c r="F32" i="4"/>
  <c r="H32" i="4"/>
  <c r="G31" i="4"/>
  <c r="F31" i="4"/>
  <c r="H31" i="4"/>
  <c r="G30" i="4"/>
  <c r="F30" i="4"/>
  <c r="H30" i="4"/>
  <c r="G29" i="4"/>
  <c r="F29" i="4"/>
  <c r="H29" i="4"/>
  <c r="G28" i="4"/>
  <c r="F28" i="4"/>
  <c r="H28" i="4"/>
  <c r="G27" i="4"/>
  <c r="F27" i="4"/>
  <c r="H27" i="4"/>
  <c r="G26" i="4"/>
  <c r="F26" i="4"/>
  <c r="H26" i="4"/>
  <c r="G25" i="4"/>
  <c r="F25" i="4"/>
  <c r="H25" i="4"/>
  <c r="G24" i="4"/>
  <c r="F24" i="4"/>
  <c r="H24" i="4"/>
  <c r="G23" i="4"/>
  <c r="F23" i="4"/>
  <c r="H23" i="4"/>
  <c r="G22" i="4"/>
  <c r="F22" i="4"/>
  <c r="H22" i="4"/>
  <c r="G21" i="4"/>
  <c r="F21" i="4"/>
  <c r="H21" i="4"/>
  <c r="G20" i="4"/>
  <c r="F20" i="4"/>
  <c r="H20" i="4"/>
  <c r="G19" i="4"/>
  <c r="F19" i="4"/>
  <c r="H19" i="4"/>
  <c r="G18" i="4"/>
  <c r="F18" i="4"/>
  <c r="H18" i="4"/>
  <c r="G17" i="4"/>
  <c r="F17" i="4"/>
  <c r="H17" i="4"/>
  <c r="G16" i="4"/>
  <c r="F16" i="4"/>
  <c r="H16" i="4"/>
  <c r="G15" i="4"/>
  <c r="F15" i="4"/>
  <c r="H15" i="4"/>
  <c r="G14" i="4"/>
  <c r="F14" i="4"/>
  <c r="H14" i="4"/>
  <c r="G13" i="4"/>
  <c r="F13" i="4"/>
  <c r="H13" i="4"/>
  <c r="G12" i="4"/>
  <c r="F12" i="4"/>
  <c r="H12" i="4"/>
  <c r="G11" i="4"/>
  <c r="F11" i="4"/>
  <c r="H11" i="4"/>
  <c r="G10" i="4"/>
  <c r="F10" i="4"/>
  <c r="H10" i="4"/>
  <c r="G9" i="4"/>
  <c r="F9" i="4"/>
  <c r="H9" i="4"/>
  <c r="G8" i="4"/>
  <c r="F8" i="4"/>
  <c r="H8" i="4"/>
  <c r="G7" i="4"/>
  <c r="F7" i="4"/>
  <c r="H7" i="4"/>
  <c r="G6" i="4"/>
  <c r="F6" i="4"/>
  <c r="H6" i="4"/>
  <c r="G5" i="4"/>
  <c r="F5" i="4"/>
  <c r="H5" i="4"/>
  <c r="G4" i="4"/>
  <c r="F4" i="4"/>
  <c r="H4" i="4"/>
  <c r="G3" i="4"/>
  <c r="F3" i="4"/>
  <c r="H3" i="4"/>
  <c r="M4" i="3"/>
  <c r="A6" i="6" l="1"/>
  <c r="O6" i="6" s="1"/>
  <c r="J5" i="6"/>
  <c r="I5" i="6"/>
  <c r="G5" i="6"/>
  <c r="H5" i="6"/>
  <c r="K118" i="2"/>
  <c r="L118" i="2" s="1"/>
  <c r="K58" i="2"/>
  <c r="L58" i="2" s="1"/>
  <c r="B5" i="6"/>
  <c r="Q5" i="6" s="1"/>
  <c r="B6" i="6"/>
  <c r="A7" i="6"/>
  <c r="O7" i="6" s="1"/>
  <c r="K154" i="2"/>
  <c r="L154" i="2" s="1"/>
  <c r="K166" i="2"/>
  <c r="L166" i="2" s="1"/>
  <c r="K153" i="2"/>
  <c r="L153" i="2" s="1"/>
  <c r="K135" i="2"/>
  <c r="L135" i="2" s="1"/>
  <c r="K38" i="2"/>
  <c r="L38" i="2" s="1"/>
  <c r="K190" i="2"/>
  <c r="L190" i="2" s="1"/>
  <c r="K130" i="2"/>
  <c r="L130" i="2" s="1"/>
  <c r="K98" i="2"/>
  <c r="L98" i="2" s="1"/>
  <c r="K82" i="2"/>
  <c r="L82" i="2" s="1"/>
  <c r="K46" i="2"/>
  <c r="L46" i="2" s="1"/>
  <c r="K44" i="2"/>
  <c r="L44" i="2" s="1"/>
  <c r="K40" i="2"/>
  <c r="L40" i="2" s="1"/>
  <c r="K200" i="2"/>
  <c r="L200" i="2" s="1"/>
  <c r="K117" i="2"/>
  <c r="L117" i="2" s="1"/>
  <c r="K99" i="2"/>
  <c r="L99" i="2" s="1"/>
  <c r="K188" i="2"/>
  <c r="L188" i="2" s="1"/>
  <c r="K184" i="2"/>
  <c r="L184" i="2" s="1"/>
  <c r="K172" i="2"/>
  <c r="L172" i="2" s="1"/>
  <c r="K134" i="2"/>
  <c r="L134" i="2" s="1"/>
  <c r="K94" i="2"/>
  <c r="L94" i="2" s="1"/>
  <c r="K81" i="2"/>
  <c r="L81" i="2" s="1"/>
  <c r="K63" i="2"/>
  <c r="L63" i="2" s="1"/>
  <c r="K170" i="2"/>
  <c r="L170" i="2" s="1"/>
  <c r="K152" i="2"/>
  <c r="L152" i="2" s="1"/>
  <c r="K148" i="2"/>
  <c r="L148" i="2" s="1"/>
  <c r="K136" i="2"/>
  <c r="L136" i="2" s="1"/>
  <c r="K45" i="2"/>
  <c r="L45" i="2" s="1"/>
  <c r="K196" i="2"/>
  <c r="L196" i="2" s="1"/>
  <c r="K201" i="2"/>
  <c r="L201" i="2" s="1"/>
  <c r="K195" i="2"/>
  <c r="L195" i="2" s="1"/>
  <c r="K116" i="2"/>
  <c r="L116" i="2" s="1"/>
  <c r="K112" i="2"/>
  <c r="L112" i="2" s="1"/>
  <c r="K100" i="2"/>
  <c r="L100" i="2" s="1"/>
  <c r="K62" i="2"/>
  <c r="L62" i="2" s="1"/>
  <c r="K189" i="2"/>
  <c r="L189" i="2" s="1"/>
  <c r="K171" i="2"/>
  <c r="L171" i="2" s="1"/>
  <c r="K80" i="2"/>
  <c r="L80" i="2" s="1"/>
  <c r="K76" i="2"/>
  <c r="L76" i="2" s="1"/>
  <c r="K64" i="2"/>
  <c r="L64" i="2" s="1"/>
  <c r="K202" i="2"/>
  <c r="L202" i="2" s="1"/>
  <c r="K199" i="2"/>
  <c r="L199" i="2" s="1"/>
  <c r="K197" i="2"/>
  <c r="L197" i="2" s="1"/>
  <c r="K164" i="2"/>
  <c r="L164" i="2" s="1"/>
  <c r="K158" i="2"/>
  <c r="L158" i="2" s="1"/>
  <c r="K128" i="2"/>
  <c r="L128" i="2" s="1"/>
  <c r="K124" i="2"/>
  <c r="L124" i="2" s="1"/>
  <c r="K122" i="2"/>
  <c r="L122" i="2" s="1"/>
  <c r="K88" i="2"/>
  <c r="L88" i="2" s="1"/>
  <c r="K86" i="2"/>
  <c r="L86" i="2" s="1"/>
  <c r="K52" i="2"/>
  <c r="L52" i="2" s="1"/>
  <c r="K182" i="2"/>
  <c r="L182" i="2" s="1"/>
  <c r="K176" i="2"/>
  <c r="L176" i="2" s="1"/>
  <c r="K146" i="2"/>
  <c r="L146" i="2" s="1"/>
  <c r="K142" i="2"/>
  <c r="L142" i="2" s="1"/>
  <c r="K140" i="2"/>
  <c r="L140" i="2" s="1"/>
  <c r="K110" i="2"/>
  <c r="L110" i="2" s="1"/>
  <c r="K104" i="2"/>
  <c r="L104" i="2" s="1"/>
  <c r="K74" i="2"/>
  <c r="L74" i="2" s="1"/>
  <c r="K70" i="2"/>
  <c r="L70" i="2" s="1"/>
  <c r="K174" i="2"/>
  <c r="L174" i="2" s="1"/>
  <c r="K156" i="2"/>
  <c r="L156" i="2" s="1"/>
  <c r="K115" i="2"/>
  <c r="L115" i="2" s="1"/>
  <c r="K113" i="2"/>
  <c r="L113" i="2" s="1"/>
  <c r="K102" i="2"/>
  <c r="L102" i="2" s="1"/>
  <c r="K97" i="2"/>
  <c r="L97" i="2" s="1"/>
  <c r="K95" i="2"/>
  <c r="L95" i="2" s="1"/>
  <c r="K84" i="2"/>
  <c r="L84" i="2" s="1"/>
  <c r="K79" i="2"/>
  <c r="L79" i="2" s="1"/>
  <c r="K77" i="2"/>
  <c r="L77" i="2" s="1"/>
  <c r="K66" i="2"/>
  <c r="L66" i="2" s="1"/>
  <c r="K61" i="2"/>
  <c r="L61" i="2" s="1"/>
  <c r="K59" i="2"/>
  <c r="L59" i="2" s="1"/>
  <c r="K48" i="2"/>
  <c r="L48" i="2" s="1"/>
  <c r="K43" i="2"/>
  <c r="L43" i="2" s="1"/>
  <c r="K41" i="2"/>
  <c r="L41" i="2" s="1"/>
  <c r="K192" i="2"/>
  <c r="L192" i="2" s="1"/>
  <c r="K187" i="2"/>
  <c r="L187" i="2" s="1"/>
  <c r="K169" i="2"/>
  <c r="L169" i="2" s="1"/>
  <c r="K133" i="2"/>
  <c r="L133" i="2" s="1"/>
  <c r="K120" i="2"/>
  <c r="L120" i="2" s="1"/>
  <c r="K165" i="2"/>
  <c r="L165" i="2" s="1"/>
  <c r="K147" i="2"/>
  <c r="L147" i="2" s="1"/>
  <c r="K129" i="2"/>
  <c r="L129" i="2" s="1"/>
  <c r="K111" i="2"/>
  <c r="L111" i="2" s="1"/>
  <c r="K93" i="2"/>
  <c r="L93" i="2" s="1"/>
  <c r="K75" i="2"/>
  <c r="L75" i="2" s="1"/>
  <c r="K57" i="2"/>
  <c r="L57" i="2" s="1"/>
  <c r="K167" i="2"/>
  <c r="L167" i="2" s="1"/>
  <c r="K149" i="2"/>
  <c r="L149" i="2" s="1"/>
  <c r="K138" i="2"/>
  <c r="L138" i="2" s="1"/>
  <c r="K131" i="2"/>
  <c r="L131" i="2" s="1"/>
  <c r="K183" i="2"/>
  <c r="L183" i="2" s="1"/>
  <c r="K198" i="2"/>
  <c r="L198" i="2" s="1"/>
  <c r="K186" i="2"/>
  <c r="L186" i="2" s="1"/>
  <c r="K181" i="2"/>
  <c r="L181" i="2" s="1"/>
  <c r="K179" i="2"/>
  <c r="L179" i="2" s="1"/>
  <c r="K168" i="2"/>
  <c r="L168" i="2" s="1"/>
  <c r="K163" i="2"/>
  <c r="L163" i="2" s="1"/>
  <c r="K161" i="2"/>
  <c r="L161" i="2" s="1"/>
  <c r="K150" i="2"/>
  <c r="L150" i="2" s="1"/>
  <c r="K145" i="2"/>
  <c r="L145" i="2" s="1"/>
  <c r="K143" i="2"/>
  <c r="L143" i="2" s="1"/>
  <c r="K132" i="2"/>
  <c r="L132" i="2" s="1"/>
  <c r="K127" i="2"/>
  <c r="L127" i="2" s="1"/>
  <c r="K125" i="2"/>
  <c r="L125" i="2" s="1"/>
  <c r="K114" i="2"/>
  <c r="L114" i="2" s="1"/>
  <c r="K109" i="2"/>
  <c r="L109" i="2" s="1"/>
  <c r="K107" i="2"/>
  <c r="L107" i="2" s="1"/>
  <c r="K96" i="2"/>
  <c r="L96" i="2" s="1"/>
  <c r="K92" i="2"/>
  <c r="L92" i="2" s="1"/>
  <c r="K91" i="2"/>
  <c r="L91" i="2" s="1"/>
  <c r="K89" i="2"/>
  <c r="L89" i="2" s="1"/>
  <c r="K78" i="2"/>
  <c r="L78" i="2" s="1"/>
  <c r="K73" i="2"/>
  <c r="L73" i="2" s="1"/>
  <c r="K71" i="2"/>
  <c r="L71" i="2" s="1"/>
  <c r="K60" i="2"/>
  <c r="L60" i="2" s="1"/>
  <c r="K56" i="2"/>
  <c r="L56" i="2" s="1"/>
  <c r="K55" i="2"/>
  <c r="L55" i="2" s="1"/>
  <c r="K53" i="2"/>
  <c r="L53" i="2" s="1"/>
  <c r="K42" i="2"/>
  <c r="L42" i="2" s="1"/>
  <c r="K185" i="2"/>
  <c r="L185" i="2" s="1"/>
  <c r="K151" i="2"/>
  <c r="L151" i="2" s="1"/>
  <c r="K178" i="2"/>
  <c r="L178" i="2" s="1"/>
  <c r="K177" i="2"/>
  <c r="L177" i="2" s="1"/>
  <c r="K160" i="2"/>
  <c r="L160" i="2" s="1"/>
  <c r="K159" i="2"/>
  <c r="L159" i="2" s="1"/>
  <c r="K141" i="2"/>
  <c r="L141" i="2" s="1"/>
  <c r="K123" i="2"/>
  <c r="L123" i="2" s="1"/>
  <c r="K106" i="2"/>
  <c r="L106" i="2" s="1"/>
  <c r="K105" i="2"/>
  <c r="L105" i="2" s="1"/>
  <c r="K87" i="2"/>
  <c r="L87" i="2" s="1"/>
  <c r="K69" i="2"/>
  <c r="L69" i="2" s="1"/>
  <c r="K51" i="2"/>
  <c r="L51" i="2" s="1"/>
  <c r="K194" i="2"/>
  <c r="L194" i="2" s="1"/>
  <c r="K193" i="2"/>
  <c r="L193" i="2" s="1"/>
  <c r="K191" i="2"/>
  <c r="L191" i="2" s="1"/>
  <c r="K180" i="2"/>
  <c r="L180" i="2" s="1"/>
  <c r="K175" i="2"/>
  <c r="L175" i="2" s="1"/>
  <c r="K173" i="2"/>
  <c r="L173" i="2" s="1"/>
  <c r="K162" i="2"/>
  <c r="L162" i="2" s="1"/>
  <c r="K157" i="2"/>
  <c r="L157" i="2" s="1"/>
  <c r="K155" i="2"/>
  <c r="L155" i="2" s="1"/>
  <c r="K144" i="2"/>
  <c r="L144" i="2" s="1"/>
  <c r="K139" i="2"/>
  <c r="L139" i="2" s="1"/>
  <c r="K137" i="2"/>
  <c r="L137" i="2" s="1"/>
  <c r="K126" i="2"/>
  <c r="L126" i="2" s="1"/>
  <c r="K121" i="2"/>
  <c r="L121" i="2" s="1"/>
  <c r="K119" i="2"/>
  <c r="L119" i="2" s="1"/>
  <c r="K108" i="2"/>
  <c r="L108" i="2" s="1"/>
  <c r="K103" i="2"/>
  <c r="L103" i="2" s="1"/>
  <c r="K101" i="2"/>
  <c r="L101" i="2" s="1"/>
  <c r="K90" i="2"/>
  <c r="L90" i="2" s="1"/>
  <c r="K85" i="2"/>
  <c r="L85" i="2" s="1"/>
  <c r="K83" i="2"/>
  <c r="L83" i="2" s="1"/>
  <c r="K72" i="2"/>
  <c r="L72" i="2" s="1"/>
  <c r="K68" i="2"/>
  <c r="L68" i="2" s="1"/>
  <c r="K67" i="2"/>
  <c r="L67" i="2" s="1"/>
  <c r="K65" i="2"/>
  <c r="L65" i="2" s="1"/>
  <c r="K54" i="2"/>
  <c r="L54" i="2" s="1"/>
  <c r="K50" i="2"/>
  <c r="L50" i="2" s="1"/>
  <c r="K49" i="2"/>
  <c r="L49" i="2" s="1"/>
  <c r="K47" i="2"/>
  <c r="L47" i="2" s="1"/>
  <c r="K36" i="2"/>
  <c r="L36" i="2" s="1"/>
  <c r="K30" i="2"/>
  <c r="L30" i="2" s="1"/>
  <c r="K32" i="2"/>
  <c r="L32" i="2" s="1"/>
  <c r="K4" i="2"/>
  <c r="L4" i="2" s="1"/>
  <c r="C6" i="6" s="1"/>
  <c r="K39" i="2"/>
  <c r="L39" i="2" s="1"/>
  <c r="K25" i="2"/>
  <c r="L25" i="2" s="1"/>
  <c r="K21" i="2"/>
  <c r="L21" i="2" s="1"/>
  <c r="K19" i="2"/>
  <c r="L19" i="2" s="1"/>
  <c r="K35" i="2"/>
  <c r="L35" i="2" s="1"/>
  <c r="K33" i="2"/>
  <c r="L33" i="2" s="1"/>
  <c r="K18" i="2"/>
  <c r="L18" i="2" s="1"/>
  <c r="K16" i="2"/>
  <c r="L16" i="2" s="1"/>
  <c r="K15" i="2"/>
  <c r="L15" i="2" s="1"/>
  <c r="K31" i="2"/>
  <c r="L31" i="2" s="1"/>
  <c r="K29" i="2"/>
  <c r="L29" i="2" s="1"/>
  <c r="K6" i="2"/>
  <c r="L6" i="2" s="1"/>
  <c r="K34" i="2"/>
  <c r="L34" i="2" s="1"/>
  <c r="K37" i="2"/>
  <c r="L37" i="2" s="1"/>
  <c r="K9" i="2"/>
  <c r="L9" i="2" s="1"/>
  <c r="K22" i="2"/>
  <c r="L22" i="2" s="1"/>
  <c r="K24" i="2"/>
  <c r="L24" i="2" s="1"/>
  <c r="K27" i="2"/>
  <c r="L27" i="2" s="1"/>
  <c r="K10" i="2"/>
  <c r="L10" i="2" s="1"/>
  <c r="K13" i="2"/>
  <c r="L13" i="2" s="1"/>
  <c r="K5" i="2"/>
  <c r="L5" i="2" s="1"/>
  <c r="K3" i="2"/>
  <c r="L3" i="2" s="1"/>
  <c r="K5" i="6" s="1"/>
  <c r="K20" i="2"/>
  <c r="L20" i="2" s="1"/>
  <c r="K28" i="2"/>
  <c r="L28" i="2" s="1"/>
  <c r="K23" i="2"/>
  <c r="L23" i="2" s="1"/>
  <c r="K12" i="2"/>
  <c r="L12" i="2" s="1"/>
  <c r="K11" i="2"/>
  <c r="L11" i="2" s="1"/>
  <c r="K14" i="2"/>
  <c r="L14" i="2" s="1"/>
  <c r="K26" i="2"/>
  <c r="L26" i="2" s="1"/>
  <c r="K7" i="2"/>
  <c r="L7" i="2" s="1"/>
  <c r="K8" i="2"/>
  <c r="L8" i="2" s="1"/>
  <c r="K17" i="2"/>
  <c r="L17" i="2" s="1"/>
  <c r="K7" i="6" l="1"/>
  <c r="G7" i="6"/>
  <c r="H7" i="6"/>
  <c r="J7" i="6"/>
  <c r="I7" i="6"/>
  <c r="K6" i="6"/>
  <c r="J6" i="6"/>
  <c r="I6" i="6"/>
  <c r="H6" i="6"/>
  <c r="G6" i="6"/>
  <c r="L2" i="2"/>
  <c r="C5" i="6"/>
  <c r="D5" i="6" s="1"/>
  <c r="A8" i="6"/>
  <c r="O8" i="6" s="1"/>
  <c r="B7" i="6"/>
  <c r="C7" i="6"/>
  <c r="D6" i="6"/>
  <c r="G8" i="6" l="1"/>
  <c r="J8" i="6"/>
  <c r="I8" i="6"/>
  <c r="H8" i="6"/>
  <c r="K8" i="6"/>
  <c r="D7" i="6"/>
  <c r="A9" i="6"/>
  <c r="O9" i="6" s="1"/>
  <c r="C8" i="6"/>
  <c r="B8" i="6"/>
  <c r="K9" i="6" l="1"/>
  <c r="H9" i="6"/>
  <c r="G9" i="6"/>
  <c r="I9" i="6"/>
  <c r="J9" i="6"/>
  <c r="A10" i="6"/>
  <c r="O10" i="6" s="1"/>
  <c r="B9" i="6"/>
  <c r="C9" i="6"/>
  <c r="D8" i="6"/>
  <c r="I10" i="6" l="1"/>
  <c r="H10" i="6"/>
  <c r="K10" i="6"/>
  <c r="J10" i="6"/>
  <c r="G10" i="6"/>
  <c r="D9" i="6"/>
  <c r="A11" i="6"/>
  <c r="O11" i="6" s="1"/>
  <c r="B10" i="6"/>
  <c r="C10" i="6"/>
  <c r="G11" i="6" l="1"/>
  <c r="J11" i="6"/>
  <c r="I11" i="6"/>
  <c r="K11" i="6"/>
  <c r="H11" i="6"/>
  <c r="D10" i="6"/>
  <c r="A12" i="6"/>
  <c r="O12" i="6" s="1"/>
  <c r="B11" i="6"/>
  <c r="C11" i="6"/>
  <c r="G12" i="6" l="1"/>
  <c r="I12" i="6"/>
  <c r="J12" i="6"/>
  <c r="K12" i="6"/>
  <c r="H12" i="6"/>
  <c r="D11" i="6"/>
  <c r="A13" i="6"/>
  <c r="O13" i="6" s="1"/>
  <c r="B12" i="6"/>
  <c r="C12" i="6"/>
  <c r="J13" i="6" l="1"/>
  <c r="I13" i="6"/>
  <c r="K13" i="6"/>
  <c r="G13" i="6"/>
  <c r="H13" i="6"/>
  <c r="D12" i="6"/>
  <c r="A14" i="6"/>
  <c r="O14" i="6" s="1"/>
  <c r="B13" i="6"/>
  <c r="C13" i="6"/>
  <c r="G14" i="6" l="1"/>
  <c r="I14" i="6"/>
  <c r="H14" i="6"/>
  <c r="K14" i="6"/>
  <c r="J14" i="6"/>
  <c r="D13" i="6"/>
  <c r="A15" i="6"/>
  <c r="O15" i="6" s="1"/>
  <c r="C14" i="6"/>
  <c r="B14" i="6"/>
  <c r="G15" i="6" l="1"/>
  <c r="K15" i="6"/>
  <c r="H15" i="6"/>
  <c r="I15" i="6"/>
  <c r="J15" i="6"/>
  <c r="D14" i="6"/>
  <c r="A16" i="6"/>
  <c r="O16" i="6" s="1"/>
  <c r="B15" i="6"/>
  <c r="C15" i="6"/>
  <c r="I16" i="6" l="1"/>
  <c r="J16" i="6"/>
  <c r="K16" i="6"/>
  <c r="H16" i="6"/>
  <c r="G16" i="6"/>
  <c r="D15" i="6"/>
  <c r="A17" i="6"/>
  <c r="O17" i="6" s="1"/>
  <c r="B16" i="6"/>
  <c r="C16" i="6"/>
  <c r="K17" i="6" l="1"/>
  <c r="H17" i="6"/>
  <c r="J17" i="6"/>
  <c r="G17" i="6"/>
  <c r="I17" i="6"/>
  <c r="D16" i="6"/>
  <c r="A18" i="6"/>
  <c r="O18" i="6" s="1"/>
  <c r="B17" i="6"/>
  <c r="C17" i="6"/>
  <c r="G18" i="6" l="1"/>
  <c r="H18" i="6"/>
  <c r="I18" i="6"/>
  <c r="K18" i="6"/>
  <c r="J18" i="6"/>
  <c r="D17" i="6"/>
  <c r="A19" i="6"/>
  <c r="O19" i="6" s="1"/>
  <c r="C18" i="6"/>
  <c r="B18" i="6"/>
  <c r="H19" i="6" l="1"/>
  <c r="I19" i="6"/>
  <c r="J19" i="6"/>
  <c r="K19" i="6"/>
  <c r="G19" i="6"/>
  <c r="D18" i="6"/>
  <c r="A20" i="6"/>
  <c r="O20" i="6" s="1"/>
  <c r="B19" i="6"/>
  <c r="C19" i="6"/>
  <c r="J20" i="6" l="1"/>
  <c r="K20" i="6"/>
  <c r="I20" i="6"/>
  <c r="G20" i="6"/>
  <c r="H20" i="6"/>
  <c r="D19" i="6"/>
  <c r="A21" i="6"/>
  <c r="O21" i="6" s="1"/>
  <c r="C20" i="6"/>
  <c r="B20" i="6"/>
  <c r="H21" i="6" l="1"/>
  <c r="G21" i="6"/>
  <c r="I21" i="6"/>
  <c r="J21" i="6"/>
  <c r="K21" i="6"/>
  <c r="D20" i="6"/>
  <c r="A22" i="6"/>
  <c r="O22" i="6" s="1"/>
  <c r="B21" i="6"/>
  <c r="C21" i="6"/>
  <c r="G22" i="6" l="1"/>
  <c r="I22" i="6"/>
  <c r="H22" i="6"/>
  <c r="J22" i="6"/>
  <c r="K22" i="6"/>
  <c r="A23" i="6"/>
  <c r="O23" i="6" s="1"/>
  <c r="B22" i="6"/>
  <c r="C22" i="6"/>
  <c r="D21" i="6"/>
  <c r="J23" i="6" l="1"/>
  <c r="I23" i="6"/>
  <c r="K23" i="6"/>
  <c r="G23" i="6"/>
  <c r="H23" i="6"/>
  <c r="A24" i="6"/>
  <c r="O24" i="6" s="1"/>
  <c r="B23" i="6"/>
  <c r="C23" i="6"/>
  <c r="D22" i="6"/>
  <c r="I24" i="6" l="1"/>
  <c r="K24" i="6"/>
  <c r="G24" i="6"/>
  <c r="H24" i="6"/>
  <c r="J24" i="6"/>
  <c r="D23" i="6"/>
  <c r="A25" i="6"/>
  <c r="O25" i="6" s="1"/>
  <c r="C24" i="6"/>
  <c r="B24" i="6"/>
  <c r="G25" i="6" l="1"/>
  <c r="H25" i="6"/>
  <c r="I25" i="6"/>
  <c r="K25" i="6"/>
  <c r="J25" i="6"/>
  <c r="D24" i="6"/>
  <c r="A26" i="6"/>
  <c r="O26" i="6" s="1"/>
  <c r="C25" i="6"/>
  <c r="B25" i="6"/>
  <c r="I26" i="6" l="1"/>
  <c r="G26" i="6"/>
  <c r="J26" i="6"/>
  <c r="K26" i="6"/>
  <c r="H26" i="6"/>
  <c r="D25" i="6"/>
  <c r="A27" i="6"/>
  <c r="O27" i="6" s="1"/>
  <c r="C26" i="6"/>
  <c r="B26" i="6"/>
  <c r="K27" i="6" l="1"/>
  <c r="J27" i="6"/>
  <c r="I27" i="6"/>
  <c r="H27" i="6"/>
  <c r="G27" i="6"/>
  <c r="D26" i="6"/>
  <c r="A28" i="6"/>
  <c r="O28" i="6" s="1"/>
  <c r="C27" i="6"/>
  <c r="B27" i="6"/>
  <c r="G28" i="6" l="1"/>
  <c r="I28" i="6"/>
  <c r="H28" i="6"/>
  <c r="K28" i="6"/>
  <c r="J28" i="6"/>
  <c r="D27" i="6"/>
  <c r="A29" i="6"/>
  <c r="O29" i="6" s="1"/>
  <c r="C28" i="6"/>
  <c r="B28" i="6"/>
  <c r="H29" i="6" l="1"/>
  <c r="J29" i="6"/>
  <c r="I29" i="6"/>
  <c r="K29" i="6"/>
  <c r="G29" i="6"/>
  <c r="D28" i="6"/>
  <c r="A30" i="6"/>
  <c r="O30" i="6" s="1"/>
  <c r="C29" i="6"/>
  <c r="B29" i="6"/>
  <c r="K30" i="6" l="1"/>
  <c r="J30" i="6"/>
  <c r="H30" i="6"/>
  <c r="G30" i="6"/>
  <c r="I30" i="6"/>
  <c r="D29" i="6"/>
  <c r="A31" i="6"/>
  <c r="O31" i="6" s="1"/>
  <c r="B30" i="6"/>
  <c r="C30" i="6"/>
  <c r="G31" i="6" l="1"/>
  <c r="H31" i="6"/>
  <c r="J31" i="6"/>
  <c r="I31" i="6"/>
  <c r="K31" i="6"/>
  <c r="D30" i="6"/>
  <c r="A32" i="6"/>
  <c r="O32" i="6" s="1"/>
  <c r="C31" i="6"/>
  <c r="B31" i="6"/>
  <c r="H32" i="6" l="1"/>
  <c r="I32" i="6"/>
  <c r="J32" i="6"/>
  <c r="K32" i="6"/>
  <c r="G32" i="6"/>
  <c r="D31" i="6"/>
  <c r="A33" i="6"/>
  <c r="O33" i="6" s="1"/>
  <c r="C32" i="6"/>
  <c r="B32" i="6"/>
  <c r="J33" i="6" l="1"/>
  <c r="K33" i="6"/>
  <c r="H33" i="6"/>
  <c r="G33" i="6"/>
  <c r="I33" i="6"/>
  <c r="D32" i="6"/>
  <c r="A34" i="6"/>
  <c r="O34" i="6" s="1"/>
  <c r="C33" i="6"/>
  <c r="B33" i="6"/>
  <c r="G34" i="6" l="1"/>
  <c r="K34" i="6"/>
  <c r="I34" i="6"/>
  <c r="H34" i="6"/>
  <c r="J34" i="6"/>
  <c r="D33" i="6"/>
  <c r="A35" i="6"/>
  <c r="O35" i="6" s="1"/>
  <c r="C34" i="6"/>
  <c r="B34" i="6"/>
  <c r="G35" i="6" l="1"/>
  <c r="H35" i="6"/>
  <c r="J35" i="6"/>
  <c r="I35" i="6"/>
  <c r="K35" i="6"/>
  <c r="D34" i="6"/>
  <c r="A36" i="6"/>
  <c r="O36" i="6" s="1"/>
  <c r="C35" i="6"/>
  <c r="B35" i="6"/>
  <c r="I36" i="6" l="1"/>
  <c r="K36" i="6"/>
  <c r="J36" i="6"/>
  <c r="G36" i="6"/>
  <c r="H36" i="6"/>
  <c r="D35" i="6"/>
  <c r="A37" i="6"/>
  <c r="O37" i="6" s="1"/>
  <c r="B36" i="6"/>
  <c r="C36" i="6"/>
  <c r="K37" i="6" l="1"/>
  <c r="G37" i="6"/>
  <c r="H37" i="6"/>
  <c r="I37" i="6"/>
  <c r="J37" i="6"/>
  <c r="D36" i="6"/>
  <c r="A38" i="6"/>
  <c r="O38" i="6" s="1"/>
  <c r="C37" i="6"/>
  <c r="B37" i="6"/>
  <c r="G38" i="6" l="1"/>
  <c r="H38" i="6"/>
  <c r="I38" i="6"/>
  <c r="J38" i="6"/>
  <c r="K38" i="6"/>
  <c r="D37" i="6"/>
  <c r="A39" i="6"/>
  <c r="O39" i="6" s="1"/>
  <c r="C38" i="6"/>
  <c r="B38" i="6"/>
  <c r="I39" i="6" l="1"/>
  <c r="J39" i="6"/>
  <c r="K39" i="6"/>
  <c r="H39" i="6"/>
  <c r="G39" i="6"/>
  <c r="D38" i="6"/>
  <c r="A40" i="6"/>
  <c r="O40" i="6" s="1"/>
  <c r="C39" i="6"/>
  <c r="B39" i="6"/>
  <c r="K40" i="6" l="1"/>
  <c r="H40" i="6"/>
  <c r="J40" i="6"/>
  <c r="I40" i="6"/>
  <c r="G40" i="6"/>
  <c r="D39" i="6"/>
  <c r="A41" i="6"/>
  <c r="O41" i="6" s="1"/>
  <c r="C40" i="6"/>
  <c r="B40" i="6"/>
  <c r="G41" i="6" l="1"/>
  <c r="H41" i="6"/>
  <c r="K41" i="6"/>
  <c r="J41" i="6"/>
  <c r="I41" i="6"/>
  <c r="D40" i="6"/>
  <c r="A42" i="6"/>
  <c r="O42" i="6" s="1"/>
  <c r="C41" i="6"/>
  <c r="B41" i="6"/>
  <c r="H42" i="6" l="1"/>
  <c r="I42" i="6"/>
  <c r="K42" i="6"/>
  <c r="J42" i="6"/>
  <c r="G42" i="6"/>
  <c r="D41" i="6"/>
  <c r="A43" i="6"/>
  <c r="O43" i="6" s="1"/>
  <c r="C42" i="6"/>
  <c r="B42" i="6"/>
  <c r="J43" i="6" l="1"/>
  <c r="K43" i="6"/>
  <c r="H43" i="6"/>
  <c r="G43" i="6"/>
  <c r="I43" i="6"/>
  <c r="D42" i="6"/>
  <c r="A44" i="6"/>
  <c r="O44" i="6" s="1"/>
  <c r="C43" i="6"/>
  <c r="B43" i="6"/>
  <c r="J44" i="6" l="1"/>
  <c r="G44" i="6"/>
  <c r="H44" i="6"/>
  <c r="I44" i="6"/>
  <c r="K44" i="6"/>
  <c r="D43" i="6"/>
  <c r="A45" i="6"/>
  <c r="O45" i="6" s="1"/>
  <c r="C44" i="6"/>
  <c r="B44" i="6"/>
  <c r="H45" i="6" l="1"/>
  <c r="G45" i="6"/>
  <c r="I45" i="6"/>
  <c r="J45" i="6"/>
  <c r="K45" i="6"/>
  <c r="D44" i="6"/>
  <c r="A46" i="6"/>
  <c r="O46" i="6" s="1"/>
  <c r="C45" i="6"/>
  <c r="B45" i="6"/>
  <c r="J46" i="6" l="1"/>
  <c r="G46" i="6"/>
  <c r="I46" i="6"/>
  <c r="K46" i="6"/>
  <c r="H46" i="6"/>
  <c r="D45" i="6"/>
  <c r="A47" i="6"/>
  <c r="O47" i="6" s="1"/>
  <c r="C46" i="6"/>
  <c r="B46" i="6"/>
  <c r="G47" i="6" l="1"/>
  <c r="H47" i="6"/>
  <c r="J47" i="6"/>
  <c r="I47" i="6"/>
  <c r="K47" i="6"/>
  <c r="D46" i="6"/>
  <c r="A48" i="6"/>
  <c r="O48" i="6" s="1"/>
  <c r="B47" i="6"/>
  <c r="C47" i="6"/>
  <c r="G48" i="6" l="1"/>
  <c r="H48" i="6"/>
  <c r="I48" i="6"/>
  <c r="K48" i="6"/>
  <c r="J48" i="6"/>
  <c r="D47" i="6"/>
  <c r="A49" i="6"/>
  <c r="O49" i="6" s="1"/>
  <c r="C48" i="6"/>
  <c r="B48" i="6"/>
  <c r="I49" i="6" l="1"/>
  <c r="J49" i="6"/>
  <c r="K49" i="6"/>
  <c r="G49" i="6"/>
  <c r="H49" i="6"/>
  <c r="D48" i="6"/>
  <c r="A50" i="6"/>
  <c r="O50" i="6" s="1"/>
  <c r="C49" i="6"/>
  <c r="B49" i="6"/>
  <c r="K50" i="6" l="1"/>
  <c r="G50" i="6"/>
  <c r="H50" i="6"/>
  <c r="I50" i="6"/>
  <c r="J50" i="6"/>
  <c r="D49" i="6"/>
  <c r="A51" i="6"/>
  <c r="O51" i="6" s="1"/>
  <c r="C50" i="6"/>
  <c r="B50" i="6"/>
  <c r="H51" i="6" l="1"/>
  <c r="G51" i="6"/>
  <c r="K51" i="6"/>
  <c r="I51" i="6"/>
  <c r="J51" i="6"/>
  <c r="D50" i="6"/>
  <c r="A52" i="6"/>
  <c r="O52" i="6" s="1"/>
  <c r="C51" i="6"/>
  <c r="B51" i="6"/>
  <c r="I52" i="6" l="1"/>
  <c r="H52" i="6"/>
  <c r="J52" i="6"/>
  <c r="K52" i="6"/>
  <c r="G52" i="6"/>
  <c r="D51" i="6"/>
  <c r="A53" i="6"/>
  <c r="O53" i="6" s="1"/>
  <c r="C52" i="6"/>
  <c r="B52" i="6"/>
  <c r="K53" i="6" l="1"/>
  <c r="H53" i="6"/>
  <c r="J53" i="6"/>
  <c r="G53" i="6"/>
  <c r="I53" i="6"/>
  <c r="D52" i="6"/>
  <c r="A54" i="6"/>
  <c r="O54" i="6" s="1"/>
  <c r="C53" i="6"/>
  <c r="B53" i="6"/>
  <c r="G54" i="6" l="1"/>
  <c r="H54" i="6"/>
  <c r="K54" i="6"/>
  <c r="J54" i="6"/>
  <c r="I54" i="6"/>
  <c r="D53" i="6"/>
  <c r="A55" i="6"/>
  <c r="O55" i="6" s="1"/>
  <c r="B54" i="6"/>
  <c r="C54" i="6"/>
  <c r="H55" i="6" l="1"/>
  <c r="I55" i="6"/>
  <c r="J55" i="6"/>
  <c r="G55" i="6"/>
  <c r="K55" i="6"/>
  <c r="D54" i="6"/>
  <c r="A56" i="6"/>
  <c r="O56" i="6" s="1"/>
  <c r="C55" i="6"/>
  <c r="B55" i="6"/>
  <c r="J56" i="6" l="1"/>
  <c r="K56" i="6"/>
  <c r="H56" i="6"/>
  <c r="G56" i="6"/>
  <c r="I56" i="6"/>
  <c r="D55" i="6"/>
  <c r="A57" i="6"/>
  <c r="O57" i="6" s="1"/>
  <c r="C56" i="6"/>
  <c r="B56" i="6"/>
  <c r="J57" i="6" l="1"/>
  <c r="H57" i="6"/>
  <c r="G57" i="6"/>
  <c r="I57" i="6"/>
  <c r="K57" i="6"/>
  <c r="D56" i="6"/>
  <c r="A58" i="6"/>
  <c r="O58" i="6" s="1"/>
  <c r="C57" i="6"/>
  <c r="B57" i="6"/>
  <c r="G58" i="6" l="1"/>
  <c r="I58" i="6"/>
  <c r="H58" i="6"/>
  <c r="J58" i="6"/>
  <c r="K58" i="6"/>
  <c r="D57" i="6"/>
  <c r="A59" i="6"/>
  <c r="O59" i="6" s="1"/>
  <c r="C58" i="6"/>
  <c r="B58" i="6"/>
  <c r="J59" i="6" l="1"/>
  <c r="I59" i="6"/>
  <c r="K59" i="6"/>
  <c r="G59" i="6"/>
  <c r="H59" i="6"/>
  <c r="D58" i="6"/>
  <c r="A60" i="6"/>
  <c r="O60" i="6" s="1"/>
  <c r="C59" i="6"/>
  <c r="B59" i="6"/>
  <c r="G60" i="6" l="1"/>
  <c r="I60" i="6"/>
  <c r="H60" i="6"/>
  <c r="K60" i="6"/>
  <c r="J60" i="6"/>
  <c r="D59" i="6"/>
  <c r="A61" i="6"/>
  <c r="O61" i="6" s="1"/>
  <c r="C60" i="6"/>
  <c r="B60" i="6"/>
  <c r="G61" i="6" l="1"/>
  <c r="K61" i="6"/>
  <c r="H61" i="6"/>
  <c r="I61" i="6"/>
  <c r="J61" i="6"/>
  <c r="D60" i="6"/>
  <c r="A62" i="6"/>
  <c r="O62" i="6" s="1"/>
  <c r="C61" i="6"/>
  <c r="B61" i="6"/>
  <c r="I62" i="6" l="1"/>
  <c r="J62" i="6"/>
  <c r="H62" i="6"/>
  <c r="K62" i="6"/>
  <c r="G62" i="6"/>
  <c r="A63" i="6"/>
  <c r="O63" i="6" s="1"/>
  <c r="C62" i="6"/>
  <c r="B62" i="6"/>
  <c r="D61" i="6"/>
  <c r="K63" i="6" l="1"/>
  <c r="J63" i="6"/>
  <c r="H63" i="6"/>
  <c r="G63" i="6"/>
  <c r="I63" i="6"/>
  <c r="D62" i="6"/>
  <c r="A64" i="6"/>
  <c r="O64" i="6" s="1"/>
  <c r="C63" i="6"/>
  <c r="B63" i="6"/>
  <c r="K64" i="6" l="1"/>
  <c r="G64" i="6"/>
  <c r="I64" i="6"/>
  <c r="H64" i="6"/>
  <c r="J64" i="6"/>
  <c r="D63" i="6"/>
  <c r="A65" i="6"/>
  <c r="O65" i="6" s="1"/>
  <c r="C64" i="6"/>
  <c r="B64" i="6"/>
  <c r="H65" i="6" l="1"/>
  <c r="J65" i="6"/>
  <c r="I65" i="6"/>
  <c r="K65" i="6"/>
  <c r="G65" i="6"/>
  <c r="D64" i="6"/>
  <c r="A66" i="6"/>
  <c r="O66" i="6" s="1"/>
  <c r="C65" i="6"/>
  <c r="B65" i="6"/>
  <c r="K66" i="6" l="1"/>
  <c r="J66" i="6"/>
  <c r="H66" i="6"/>
  <c r="G66" i="6"/>
  <c r="I66" i="6"/>
  <c r="D65" i="6"/>
  <c r="A67" i="6"/>
  <c r="O67" i="6" s="1"/>
  <c r="B66" i="6"/>
  <c r="C66" i="6"/>
  <c r="G67" i="6" l="1"/>
  <c r="H67" i="6"/>
  <c r="I67" i="6"/>
  <c r="J67" i="6"/>
  <c r="K67" i="6"/>
  <c r="D66" i="6"/>
  <c r="A68" i="6"/>
  <c r="O68" i="6" s="1"/>
  <c r="C67" i="6"/>
  <c r="B67" i="6"/>
  <c r="H68" i="6" l="1"/>
  <c r="I68" i="6"/>
  <c r="J68" i="6"/>
  <c r="G68" i="6"/>
  <c r="K68" i="6"/>
  <c r="D67" i="6"/>
  <c r="A69" i="6"/>
  <c r="O69" i="6" s="1"/>
  <c r="C68" i="6"/>
  <c r="B68" i="6"/>
  <c r="J69" i="6" l="1"/>
  <c r="H69" i="6"/>
  <c r="I69" i="6"/>
  <c r="K69" i="6"/>
  <c r="G69" i="6"/>
  <c r="D68" i="6"/>
  <c r="A70" i="6"/>
  <c r="O70" i="6" s="1"/>
  <c r="C69" i="6"/>
  <c r="B69" i="6"/>
  <c r="K70" i="6" l="1"/>
  <c r="G70" i="6"/>
  <c r="J70" i="6"/>
  <c r="I70" i="6"/>
  <c r="H70" i="6"/>
  <c r="D69" i="6"/>
  <c r="A71" i="6"/>
  <c r="O71" i="6" s="1"/>
  <c r="C70" i="6"/>
  <c r="B70" i="6"/>
  <c r="G71" i="6" l="1"/>
  <c r="H71" i="6"/>
  <c r="J71" i="6"/>
  <c r="I71" i="6"/>
  <c r="K71" i="6"/>
  <c r="D70" i="6"/>
  <c r="A72" i="6"/>
  <c r="O72" i="6" s="1"/>
  <c r="C71" i="6"/>
  <c r="B71" i="6"/>
  <c r="I72" i="6" l="1"/>
  <c r="K72" i="6"/>
  <c r="J72" i="6"/>
  <c r="G72" i="6"/>
  <c r="H72" i="6"/>
  <c r="D71" i="6"/>
  <c r="A73" i="6"/>
  <c r="O73" i="6" s="1"/>
  <c r="B72" i="6"/>
  <c r="C72" i="6"/>
  <c r="K73" i="6" l="1"/>
  <c r="I73" i="6"/>
  <c r="G73" i="6"/>
  <c r="H73" i="6"/>
  <c r="J73" i="6"/>
  <c r="D72" i="6"/>
  <c r="A74" i="6"/>
  <c r="O74" i="6" s="1"/>
  <c r="C73" i="6"/>
  <c r="B73" i="6"/>
  <c r="G74" i="6" l="1"/>
  <c r="K74" i="6"/>
  <c r="H74" i="6"/>
  <c r="I74" i="6"/>
  <c r="J74" i="6"/>
  <c r="D73" i="6"/>
  <c r="A75" i="6"/>
  <c r="O75" i="6" s="1"/>
  <c r="C74" i="6"/>
  <c r="B74" i="6"/>
  <c r="I75" i="6" l="1"/>
  <c r="J75" i="6"/>
  <c r="H75" i="6"/>
  <c r="K75" i="6"/>
  <c r="G75" i="6"/>
  <c r="D74" i="6"/>
  <c r="A76" i="6"/>
  <c r="O76" i="6" s="1"/>
  <c r="C75" i="6"/>
  <c r="B75" i="6"/>
  <c r="K76" i="6" l="1"/>
  <c r="I76" i="6"/>
  <c r="J76" i="6"/>
  <c r="G76" i="6"/>
  <c r="H76" i="6"/>
  <c r="D75" i="6"/>
  <c r="A77" i="6"/>
  <c r="O77" i="6" s="1"/>
  <c r="C76" i="6"/>
  <c r="B76" i="6"/>
  <c r="G77" i="6" l="1"/>
  <c r="H77" i="6"/>
  <c r="J77" i="6"/>
  <c r="I77" i="6"/>
  <c r="K77" i="6"/>
  <c r="D76" i="6"/>
  <c r="A78" i="6"/>
  <c r="O78" i="6" s="1"/>
  <c r="C77" i="6"/>
  <c r="B77" i="6"/>
  <c r="H78" i="6" l="1"/>
  <c r="G78" i="6"/>
  <c r="I78" i="6"/>
  <c r="K78" i="6"/>
  <c r="J78" i="6"/>
  <c r="D77" i="6"/>
  <c r="A79" i="6"/>
  <c r="O79" i="6" s="1"/>
  <c r="C78" i="6"/>
  <c r="B78" i="6"/>
  <c r="J79" i="6" l="1"/>
  <c r="K79" i="6"/>
  <c r="G79" i="6"/>
  <c r="H79" i="6"/>
  <c r="I79" i="6"/>
  <c r="D78" i="6"/>
  <c r="A80" i="6"/>
  <c r="O80" i="6" s="1"/>
  <c r="C79" i="6"/>
  <c r="B79" i="6"/>
  <c r="G80" i="6" l="1"/>
  <c r="H80" i="6"/>
  <c r="I80" i="6"/>
  <c r="J80" i="6"/>
  <c r="K80" i="6"/>
  <c r="D79" i="6"/>
  <c r="A81" i="6"/>
  <c r="O81" i="6" s="1"/>
  <c r="C80" i="6"/>
  <c r="B80" i="6"/>
  <c r="H81" i="6" l="1"/>
  <c r="G81" i="6"/>
  <c r="I81" i="6"/>
  <c r="J81" i="6"/>
  <c r="K81" i="6"/>
  <c r="D80" i="6"/>
  <c r="A82" i="6"/>
  <c r="O82" i="6" s="1"/>
  <c r="C81" i="6"/>
  <c r="B81" i="6"/>
  <c r="J82" i="6" l="1"/>
  <c r="I82" i="6"/>
  <c r="K82" i="6"/>
  <c r="G82" i="6"/>
  <c r="H82" i="6"/>
  <c r="D81" i="6"/>
  <c r="A83" i="6"/>
  <c r="O83" i="6" s="1"/>
  <c r="C82" i="6"/>
  <c r="B82" i="6"/>
  <c r="G83" i="6" l="1"/>
  <c r="J83" i="6"/>
  <c r="I83" i="6"/>
  <c r="H83" i="6"/>
  <c r="K83" i="6"/>
  <c r="D82" i="6"/>
  <c r="C83" i="6"/>
  <c r="B83" i="6"/>
  <c r="D83" i="6" l="1"/>
  <c r="E83" i="6" s="1"/>
  <c r="R83" i="6" s="1"/>
  <c r="S83" i="6" s="1"/>
  <c r="E7" i="6" l="1"/>
  <c r="R7" i="6" s="1"/>
  <c r="S7" i="6" s="1"/>
  <c r="E6" i="6"/>
  <c r="R6" i="6" s="1"/>
  <c r="S6" i="6" s="1"/>
  <c r="E5" i="6"/>
  <c r="R5" i="6" s="1"/>
  <c r="S5" i="6" s="1"/>
  <c r="E8" i="6"/>
  <c r="R8" i="6" s="1"/>
  <c r="S8" i="6" s="1"/>
  <c r="E9" i="6"/>
  <c r="R9" i="6" s="1"/>
  <c r="S9" i="6" s="1"/>
  <c r="E10" i="6"/>
  <c r="R10" i="6" s="1"/>
  <c r="S10" i="6" s="1"/>
  <c r="E11" i="6"/>
  <c r="R11" i="6" s="1"/>
  <c r="S11" i="6" s="1"/>
  <c r="E12" i="6"/>
  <c r="R12" i="6" s="1"/>
  <c r="S12" i="6" s="1"/>
  <c r="E13" i="6"/>
  <c r="R13" i="6" s="1"/>
  <c r="S13" i="6" s="1"/>
  <c r="E14" i="6"/>
  <c r="R14" i="6" s="1"/>
  <c r="S14" i="6" s="1"/>
  <c r="E15" i="6"/>
  <c r="R15" i="6" s="1"/>
  <c r="S15" i="6" s="1"/>
  <c r="E16" i="6"/>
  <c r="R16" i="6" s="1"/>
  <c r="S16" i="6" s="1"/>
  <c r="E17" i="6"/>
  <c r="R17" i="6" s="1"/>
  <c r="S17" i="6" s="1"/>
  <c r="E18" i="6"/>
  <c r="R18" i="6" s="1"/>
  <c r="S18" i="6" s="1"/>
  <c r="E19" i="6"/>
  <c r="R19" i="6" s="1"/>
  <c r="S19" i="6" s="1"/>
  <c r="E20" i="6"/>
  <c r="R20" i="6" s="1"/>
  <c r="S20" i="6" s="1"/>
  <c r="E21" i="6"/>
  <c r="R21" i="6" s="1"/>
  <c r="S21" i="6" s="1"/>
  <c r="E22" i="6"/>
  <c r="R22" i="6" s="1"/>
  <c r="S22" i="6" s="1"/>
  <c r="E23" i="6"/>
  <c r="R23" i="6" s="1"/>
  <c r="S23" i="6" s="1"/>
  <c r="E24" i="6"/>
  <c r="R24" i="6" s="1"/>
  <c r="S24" i="6" s="1"/>
  <c r="E26" i="6"/>
  <c r="R26" i="6" s="1"/>
  <c r="S26" i="6" s="1"/>
  <c r="E25" i="6"/>
  <c r="R25" i="6" s="1"/>
  <c r="S25" i="6" s="1"/>
  <c r="E27" i="6"/>
  <c r="R27" i="6" s="1"/>
  <c r="S27" i="6" s="1"/>
  <c r="E28" i="6"/>
  <c r="R28" i="6" s="1"/>
  <c r="S28" i="6" s="1"/>
  <c r="E29" i="6"/>
  <c r="R29" i="6" s="1"/>
  <c r="S29" i="6" s="1"/>
  <c r="E30" i="6"/>
  <c r="R30" i="6" s="1"/>
  <c r="S30" i="6" s="1"/>
  <c r="E32" i="6"/>
  <c r="R32" i="6" s="1"/>
  <c r="S32" i="6" s="1"/>
  <c r="E31" i="6"/>
  <c r="R31" i="6" s="1"/>
  <c r="S31" i="6" s="1"/>
  <c r="E33" i="6"/>
  <c r="R33" i="6" s="1"/>
  <c r="S33" i="6" s="1"/>
  <c r="E34" i="6"/>
  <c r="R34" i="6" s="1"/>
  <c r="S34" i="6" s="1"/>
  <c r="E36" i="6"/>
  <c r="R36" i="6" s="1"/>
  <c r="S36" i="6" s="1"/>
  <c r="E35" i="6"/>
  <c r="R35" i="6" s="1"/>
  <c r="S35" i="6" s="1"/>
  <c r="E38" i="6"/>
  <c r="R38" i="6" s="1"/>
  <c r="S38" i="6" s="1"/>
  <c r="E37" i="6"/>
  <c r="R37" i="6" s="1"/>
  <c r="S37" i="6" s="1"/>
  <c r="E39" i="6"/>
  <c r="R39" i="6" s="1"/>
  <c r="S39" i="6" s="1"/>
  <c r="E40" i="6"/>
  <c r="R40" i="6" s="1"/>
  <c r="S40" i="6" s="1"/>
  <c r="E41" i="6"/>
  <c r="R41" i="6" s="1"/>
  <c r="S41" i="6" s="1"/>
  <c r="E42" i="6"/>
  <c r="R42" i="6" s="1"/>
  <c r="S42" i="6" s="1"/>
  <c r="E43" i="6"/>
  <c r="R43" i="6" s="1"/>
  <c r="S43" i="6" s="1"/>
  <c r="E44" i="6"/>
  <c r="R44" i="6" s="1"/>
  <c r="S44" i="6" s="1"/>
  <c r="E45" i="6"/>
  <c r="R45" i="6" s="1"/>
  <c r="S45" i="6" s="1"/>
  <c r="E47" i="6"/>
  <c r="R47" i="6" s="1"/>
  <c r="S47" i="6" s="1"/>
  <c r="E46" i="6"/>
  <c r="R46" i="6" s="1"/>
  <c r="S46" i="6" s="1"/>
  <c r="E49" i="6"/>
  <c r="R49" i="6" s="1"/>
  <c r="S49" i="6" s="1"/>
  <c r="E48" i="6"/>
  <c r="R48" i="6" s="1"/>
  <c r="S48" i="6" s="1"/>
  <c r="E50" i="6"/>
  <c r="R50" i="6" s="1"/>
  <c r="S50" i="6" s="1"/>
  <c r="E51" i="6"/>
  <c r="R51" i="6" s="1"/>
  <c r="S51" i="6" s="1"/>
  <c r="E52" i="6"/>
  <c r="R52" i="6" s="1"/>
  <c r="S52" i="6" s="1"/>
  <c r="E53" i="6"/>
  <c r="R53" i="6" s="1"/>
  <c r="S53" i="6" s="1"/>
  <c r="E54" i="6"/>
  <c r="R54" i="6" s="1"/>
  <c r="S54" i="6" s="1"/>
  <c r="E56" i="6"/>
  <c r="R56" i="6" s="1"/>
  <c r="S56" i="6" s="1"/>
  <c r="E55" i="6"/>
  <c r="R55" i="6" s="1"/>
  <c r="S55" i="6" s="1"/>
  <c r="E58" i="6"/>
  <c r="R58" i="6" s="1"/>
  <c r="S58" i="6" s="1"/>
  <c r="E57" i="6"/>
  <c r="R57" i="6" s="1"/>
  <c r="S57" i="6" s="1"/>
  <c r="E59" i="6"/>
  <c r="R59" i="6" s="1"/>
  <c r="S59" i="6" s="1"/>
  <c r="E61" i="6"/>
  <c r="R61" i="6" s="1"/>
  <c r="S61" i="6" s="1"/>
  <c r="E60" i="6"/>
  <c r="R60" i="6" s="1"/>
  <c r="S60" i="6" s="1"/>
  <c r="E62" i="6"/>
  <c r="R62" i="6" s="1"/>
  <c r="S62" i="6" s="1"/>
  <c r="E63" i="6"/>
  <c r="R63" i="6" s="1"/>
  <c r="S63" i="6" s="1"/>
  <c r="E65" i="6"/>
  <c r="R65" i="6" s="1"/>
  <c r="S65" i="6" s="1"/>
  <c r="E64" i="6"/>
  <c r="R64" i="6" s="1"/>
  <c r="S64" i="6" s="1"/>
  <c r="E66" i="6"/>
  <c r="R66" i="6" s="1"/>
  <c r="S66" i="6" s="1"/>
  <c r="E67" i="6"/>
  <c r="R67" i="6" s="1"/>
  <c r="S67" i="6" s="1"/>
  <c r="E68" i="6"/>
  <c r="R68" i="6" s="1"/>
  <c r="S68" i="6" s="1"/>
  <c r="E69" i="6"/>
  <c r="R69" i="6" s="1"/>
  <c r="S69" i="6" s="1"/>
  <c r="E70" i="6"/>
  <c r="R70" i="6" s="1"/>
  <c r="S70" i="6" s="1"/>
  <c r="E71" i="6"/>
  <c r="R71" i="6" s="1"/>
  <c r="S71" i="6" s="1"/>
  <c r="E72" i="6"/>
  <c r="R72" i="6" s="1"/>
  <c r="S72" i="6" s="1"/>
  <c r="E73" i="6"/>
  <c r="R73" i="6" s="1"/>
  <c r="S73" i="6" s="1"/>
  <c r="E74" i="6"/>
  <c r="R74" i="6" s="1"/>
  <c r="S74" i="6" s="1"/>
  <c r="E76" i="6"/>
  <c r="R76" i="6" s="1"/>
  <c r="S76" i="6" s="1"/>
  <c r="E75" i="6"/>
  <c r="R75" i="6" s="1"/>
  <c r="S75" i="6" s="1"/>
  <c r="E77" i="6"/>
  <c r="R77" i="6" s="1"/>
  <c r="S77" i="6" s="1"/>
  <c r="E79" i="6"/>
  <c r="R79" i="6" s="1"/>
  <c r="S79" i="6" s="1"/>
  <c r="E78" i="6"/>
  <c r="R78" i="6" s="1"/>
  <c r="S78" i="6" s="1"/>
  <c r="E81" i="6"/>
  <c r="R81" i="6" s="1"/>
  <c r="S81" i="6" s="1"/>
  <c r="E80" i="6"/>
  <c r="R80" i="6" s="1"/>
  <c r="S80" i="6" s="1"/>
  <c r="E82" i="6"/>
  <c r="R82" i="6" s="1"/>
  <c r="S82" i="6" s="1"/>
</calcChain>
</file>

<file path=xl/sharedStrings.xml><?xml version="1.0" encoding="utf-8"?>
<sst xmlns="http://schemas.openxmlformats.org/spreadsheetml/2006/main" count="144" uniqueCount="80">
  <si>
    <t>GST</t>
    <phoneticPr fontId="2"/>
  </si>
  <si>
    <t>歩数</t>
    <rPh sb="0" eb="2">
      <t>ホスウ</t>
    </rPh>
    <phoneticPr fontId="2"/>
  </si>
  <si>
    <t>購入</t>
    <rPh sb="0" eb="2">
      <t>コウニュウ</t>
    </rPh>
    <phoneticPr fontId="2"/>
  </si>
  <si>
    <t>日付</t>
    <rPh sb="0" eb="2">
      <t>ヒヅケ</t>
    </rPh>
    <phoneticPr fontId="2"/>
  </si>
  <si>
    <t>GMT</t>
    <phoneticPr fontId="2"/>
  </si>
  <si>
    <t>SOL</t>
    <phoneticPr fontId="2"/>
  </si>
  <si>
    <t>ドル換算</t>
    <rPh sb="2" eb="4">
      <t>カンサン</t>
    </rPh>
    <phoneticPr fontId="2"/>
  </si>
  <si>
    <t>使用数量</t>
    <rPh sb="0" eb="2">
      <t>シヨウ</t>
    </rPh>
    <rPh sb="2" eb="4">
      <t>スウリョウ</t>
    </rPh>
    <phoneticPr fontId="2"/>
  </si>
  <si>
    <t>靴No</t>
    <rPh sb="0" eb="1">
      <t>クツ</t>
    </rPh>
    <phoneticPr fontId="2"/>
  </si>
  <si>
    <t>#218442678</t>
    <phoneticPr fontId="2"/>
  </si>
  <si>
    <t>R</t>
    <phoneticPr fontId="2"/>
  </si>
  <si>
    <t>E</t>
    <phoneticPr fontId="2"/>
  </si>
  <si>
    <t>L</t>
    <phoneticPr fontId="2"/>
  </si>
  <si>
    <t>ソケット</t>
  </si>
  <si>
    <t>ベース値</t>
    <rPh sb="3" eb="4">
      <t>チ</t>
    </rPh>
    <phoneticPr fontId="2"/>
  </si>
  <si>
    <t>C</t>
    <phoneticPr fontId="2"/>
  </si>
  <si>
    <t>合計</t>
    <rPh sb="0" eb="2">
      <t>ゴウケイ</t>
    </rPh>
    <phoneticPr fontId="2"/>
  </si>
  <si>
    <t>Common</t>
    <phoneticPr fontId="2"/>
  </si>
  <si>
    <t>Runner</t>
    <phoneticPr fontId="2"/>
  </si>
  <si>
    <t>レアリティ</t>
    <phoneticPr fontId="2"/>
  </si>
  <si>
    <t>種類</t>
    <rPh sb="0" eb="2">
      <t>シュルイ</t>
    </rPh>
    <phoneticPr fontId="2"/>
  </si>
  <si>
    <t>No</t>
    <phoneticPr fontId="2"/>
  </si>
  <si>
    <t>固有CD</t>
    <rPh sb="0" eb="2">
      <t>コユウ</t>
    </rPh>
    <phoneticPr fontId="2"/>
  </si>
  <si>
    <t>円相場</t>
    <rPh sb="0" eb="3">
      <t>エンソウバ</t>
    </rPh>
    <phoneticPr fontId="2"/>
  </si>
  <si>
    <t>USDT</t>
    <phoneticPr fontId="2"/>
  </si>
  <si>
    <t>/JPY</t>
    <phoneticPr fontId="2"/>
  </si>
  <si>
    <t>/USDT</t>
    <phoneticPr fontId="2"/>
  </si>
  <si>
    <t>費用（円）</t>
    <rPh sb="0" eb="2">
      <t>ヒヨウ</t>
    </rPh>
    <rPh sb="3" eb="4">
      <t>エン</t>
    </rPh>
    <phoneticPr fontId="2"/>
  </si>
  <si>
    <t>レベルUP</t>
    <phoneticPr fontId="2"/>
  </si>
  <si>
    <t>備考①</t>
    <rPh sb="0" eb="2">
      <t>ビコウ</t>
    </rPh>
    <phoneticPr fontId="2"/>
  </si>
  <si>
    <t>修理</t>
    <rPh sb="0" eb="2">
      <t>シュウリ</t>
    </rPh>
    <phoneticPr fontId="2"/>
  </si>
  <si>
    <t>#576057461</t>
    <phoneticPr fontId="2"/>
  </si>
  <si>
    <t>#635618560</t>
    <phoneticPr fontId="2"/>
  </si>
  <si>
    <t>Km</t>
  </si>
  <si>
    <t>ドル</t>
    <phoneticPr fontId="2"/>
  </si>
  <si>
    <t>獲得</t>
    <rPh sb="0" eb="2">
      <t>カクトク</t>
    </rPh>
    <phoneticPr fontId="2"/>
  </si>
  <si>
    <t>円</t>
    <rPh sb="0" eb="1">
      <t>エン</t>
    </rPh>
    <phoneticPr fontId="2"/>
  </si>
  <si>
    <t>開始日</t>
    <rPh sb="0" eb="3">
      <t>カイシビ</t>
    </rPh>
    <phoneticPr fontId="2"/>
  </si>
  <si>
    <t>収入</t>
    <rPh sb="0" eb="2">
      <t>シュウニュウ</t>
    </rPh>
    <phoneticPr fontId="2"/>
  </si>
  <si>
    <t>費用</t>
    <rPh sb="0" eb="2">
      <t>ヒヨウ</t>
    </rPh>
    <phoneticPr fontId="2"/>
  </si>
  <si>
    <t>累計</t>
    <rPh sb="0" eb="2">
      <t>ルイケイ</t>
    </rPh>
    <phoneticPr fontId="2"/>
  </si>
  <si>
    <t>損益</t>
    <rPh sb="0" eb="2">
      <t>ソンエキ</t>
    </rPh>
    <phoneticPr fontId="2"/>
  </si>
  <si>
    <t>ソケット解放</t>
    <rPh sb="4" eb="6">
      <t>カイホウ</t>
    </rPh>
    <phoneticPr fontId="2"/>
  </si>
  <si>
    <t>#167535466008</t>
    <phoneticPr fontId="2"/>
  </si>
  <si>
    <t>Resilience</t>
    <phoneticPr fontId="2"/>
  </si>
  <si>
    <t>Gem</t>
    <phoneticPr fontId="2"/>
  </si>
  <si>
    <t>R1</t>
    <phoneticPr fontId="2"/>
  </si>
  <si>
    <t>備考②</t>
    <rPh sb="0" eb="2">
      <t>ビコウ</t>
    </rPh>
    <phoneticPr fontId="2"/>
  </si>
  <si>
    <t>購入</t>
    <rPh sb="0" eb="2">
      <t>コウニュウ</t>
    </rPh>
    <phoneticPr fontId="2"/>
  </si>
  <si>
    <t>修理</t>
    <rPh sb="0" eb="2">
      <t>シュウリ</t>
    </rPh>
    <phoneticPr fontId="2"/>
  </si>
  <si>
    <t>レベルUP</t>
    <phoneticPr fontId="2"/>
  </si>
  <si>
    <t>ソケット解放</t>
    <rPh sb="4" eb="6">
      <t>カイホウ</t>
    </rPh>
    <phoneticPr fontId="2"/>
  </si>
  <si>
    <t>Gem</t>
    <phoneticPr fontId="2"/>
  </si>
  <si>
    <t>費用-備考①</t>
    <rPh sb="0" eb="2">
      <t>ヒヨウ</t>
    </rPh>
    <rPh sb="3" eb="5">
      <t>ビコウ</t>
    </rPh>
    <phoneticPr fontId="2"/>
  </si>
  <si>
    <t>費用内訳</t>
    <rPh sb="0" eb="2">
      <t>ヒヨウ</t>
    </rPh>
    <rPh sb="2" eb="4">
      <t>ウチワケ</t>
    </rPh>
    <phoneticPr fontId="2"/>
  </si>
  <si>
    <t>収入-修理</t>
    <rPh sb="0" eb="2">
      <t>シュウニュウ</t>
    </rPh>
    <rPh sb="3" eb="5">
      <t>シュウリ</t>
    </rPh>
    <phoneticPr fontId="2"/>
  </si>
  <si>
    <t>回収日</t>
    <rPh sb="0" eb="2">
      <t>カイシュウ</t>
    </rPh>
    <rPh sb="2" eb="3">
      <t>ビ</t>
    </rPh>
    <phoneticPr fontId="2"/>
  </si>
  <si>
    <t>必要日数</t>
    <rPh sb="0" eb="2">
      <t>ヒツヨウ</t>
    </rPh>
    <rPh sb="2" eb="4">
      <t>ニッスウ</t>
    </rPh>
    <phoneticPr fontId="2"/>
  </si>
  <si>
    <t>原資回収シュミレーション</t>
    <rPh sb="0" eb="2">
      <t>ゲンシ</t>
    </rPh>
    <rPh sb="2" eb="4">
      <t>カイシュウ</t>
    </rPh>
    <phoneticPr fontId="2"/>
  </si>
  <si>
    <t>消費</t>
    <rPh sb="0" eb="2">
      <t>ショウヒ</t>
    </rPh>
    <phoneticPr fontId="2"/>
  </si>
  <si>
    <t>エネルギー</t>
    <phoneticPr fontId="2"/>
  </si>
  <si>
    <t>使用</t>
    <rPh sb="0" eb="2">
      <t>シヨウ</t>
    </rPh>
    <phoneticPr fontId="2"/>
  </si>
  <si>
    <t>スニーカー</t>
    <phoneticPr fontId="2"/>
  </si>
  <si>
    <t>レベル</t>
    <phoneticPr fontId="2"/>
  </si>
  <si>
    <t>ｴﾌｨｼｴﾝｼｰ</t>
    <phoneticPr fontId="2"/>
  </si>
  <si>
    <t>レベルUP</t>
  </si>
  <si>
    <t>#105448490814</t>
    <phoneticPr fontId="2"/>
  </si>
  <si>
    <t>4/24　PM～4/26PMまで熱でダウン･･･エナジー7.2分浪費</t>
    <rPh sb="16" eb="17">
      <t>ネツ</t>
    </rPh>
    <rPh sb="31" eb="32">
      <t>ブン</t>
    </rPh>
    <rPh sb="32" eb="34">
      <t>ロウヒ</t>
    </rPh>
    <phoneticPr fontId="2"/>
  </si>
  <si>
    <t>消費ｴﾅｼﾞｰ</t>
    <rPh sb="0" eb="2">
      <t>ショウヒ</t>
    </rPh>
    <phoneticPr fontId="2"/>
  </si>
  <si>
    <t>GST/</t>
    <phoneticPr fontId="2"/>
  </si>
  <si>
    <t>ｴﾌｪｼｴﾝｼ</t>
    <phoneticPr fontId="2"/>
  </si>
  <si>
    <t>ｴﾈﾙｷﾞｰ</t>
    <phoneticPr fontId="2"/>
  </si>
  <si>
    <t>最大ｴﾅｼﾞｰ</t>
    <rPh sb="0" eb="2">
      <t>サイダイ</t>
    </rPh>
    <phoneticPr fontId="2"/>
  </si>
  <si>
    <t>この色のところは「数値のクリア」をして使用できます。</t>
    <rPh sb="2" eb="3">
      <t>イロ</t>
    </rPh>
    <rPh sb="9" eb="11">
      <t>スウチ</t>
    </rPh>
    <rPh sb="19" eb="21">
      <t>シヨウ</t>
    </rPh>
    <phoneticPr fontId="2"/>
  </si>
  <si>
    <t>説明</t>
    <rPh sb="0" eb="2">
      <t>セツメイ</t>
    </rPh>
    <phoneticPr fontId="2"/>
  </si>
  <si>
    <t>入力箇所→</t>
    <rPh sb="0" eb="2">
      <t>ニュウリョク</t>
    </rPh>
    <rPh sb="2" eb="4">
      <t>カショ</t>
    </rPh>
    <phoneticPr fontId="2"/>
  </si>
  <si>
    <t>入力必須→</t>
    <rPh sb="0" eb="2">
      <t>ニュウリョク</t>
    </rPh>
    <rPh sb="2" eb="4">
      <t>ヒッス</t>
    </rPh>
    <phoneticPr fontId="2"/>
  </si>
  <si>
    <t>見出しが赤文字のとこ</t>
    <rPh sb="0" eb="2">
      <t>ミダ</t>
    </rPh>
    <rPh sb="4" eb="7">
      <t>アカモジ</t>
    </rPh>
    <phoneticPr fontId="2"/>
  </si>
  <si>
    <t>必須箇所を入れたら「損益」が表示されます</t>
    <rPh sb="0" eb="2">
      <t>ヒッス</t>
    </rPh>
    <rPh sb="2" eb="4">
      <t>カショ</t>
    </rPh>
    <rPh sb="5" eb="6">
      <t>イ</t>
    </rPh>
    <rPh sb="10" eb="12">
      <t>ソンエキ</t>
    </rPh>
    <rPh sb="14" eb="16">
      <t>ヒョウジ</t>
    </rPh>
    <phoneticPr fontId="2"/>
  </si>
  <si>
    <t>この色以外のとこには計算式が入っています</t>
    <rPh sb="2" eb="3">
      <t>イロ</t>
    </rPh>
    <rPh sb="3" eb="5">
      <t>イガイ</t>
    </rPh>
    <rPh sb="10" eb="13">
      <t>ケイサンシキ</t>
    </rPh>
    <rPh sb="14" eb="15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</si>
</sst>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m/dd"/>
    <numFmt numFmtId="177" formatCode="0.00_ "/>
    <numFmt numFmtId="178" formatCode="#,##0;[Red]\-#,##0;\-"/>
    <numFmt numFmtId="179" formatCode="0.00\ "/>
    <numFmt numFmtId="180" formatCode="0.00\ ;\-0.00\ ;\-"/>
    <numFmt numFmtId="181" formatCode="0.00\ ;\-0.00\ ;\-\ "/>
    <numFmt numFmtId="182" formatCode="0.0"/>
    <numFmt numFmtId="183" formatCode="0.0;\-0.0;\-"/>
    <numFmt numFmtId="184" formatCode="#,##0\ ;[Red]\-#,##0"/>
    <numFmt numFmtId="185" formatCode="#,##0_ ;[Red]\-#,##0\ ;\-"/>
    <numFmt numFmtId="186" formatCode="m/dd;;\-"/>
    <numFmt numFmtId="187" formatCode="m/d"/>
    <numFmt numFmtId="188" formatCode="0.00\ ;;\-"/>
    <numFmt numFmtId="189" formatCode="m/dd\(aaa\)"/>
  </numFmts>
  <fonts count="1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0"/>
      <color theme="0" tint="-0.1499984740745262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48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2" fontId="0" fillId="0" borderId="0" xfId="0" applyNumberFormat="1" applyAlignment="1">
      <alignment horizontal="right" vertical="center"/>
    </xf>
    <xf numFmtId="38" fontId="0" fillId="0" borderId="0" xfId="1" applyFont="1" applyAlignment="1">
      <alignment horizontal="center" vertical="center"/>
    </xf>
    <xf numFmtId="0" fontId="4" fillId="0" borderId="0" xfId="0" applyFont="1">
      <alignment vertical="center"/>
    </xf>
    <xf numFmtId="177" fontId="4" fillId="2" borderId="2" xfId="0" applyNumberFormat="1" applyFont="1" applyFill="1" applyBorder="1">
      <alignment vertical="center"/>
    </xf>
    <xf numFmtId="177" fontId="0" fillId="2" borderId="3" xfId="0" applyNumberFormat="1" applyFill="1" applyBorder="1" applyAlignment="1">
      <alignment horizontal="right" vertical="center"/>
    </xf>
    <xf numFmtId="177" fontId="0" fillId="3" borderId="1" xfId="0" applyNumberFormat="1" applyFill="1" applyBorder="1">
      <alignment vertical="center"/>
    </xf>
    <xf numFmtId="178" fontId="0" fillId="0" borderId="1" xfId="1" applyNumberFormat="1" applyFont="1" applyFill="1" applyBorder="1">
      <alignment vertical="center"/>
    </xf>
    <xf numFmtId="179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78" fontId="0" fillId="0" borderId="1" xfId="1" applyNumberFormat="1" applyFont="1" applyBorder="1" applyAlignment="1">
      <alignment horizontal="right" vertical="center"/>
    </xf>
    <xf numFmtId="181" fontId="0" fillId="0" borderId="5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81" fontId="0" fillId="2" borderId="5" xfId="0" applyNumberForma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179" fontId="0" fillId="2" borderId="10" xfId="0" applyNumberFormat="1" applyFill="1" applyBorder="1" applyAlignment="1">
      <alignment horizontal="center" vertical="center"/>
    </xf>
    <xf numFmtId="179" fontId="0" fillId="2" borderId="9" xfId="0" applyNumberFormat="1" applyFill="1" applyBorder="1" applyAlignment="1">
      <alignment horizontal="center" vertical="center"/>
    </xf>
    <xf numFmtId="181" fontId="0" fillId="2" borderId="10" xfId="0" applyNumberFormat="1" applyFill="1" applyBorder="1" applyAlignment="1">
      <alignment horizontal="center" vertical="center"/>
    </xf>
    <xf numFmtId="181" fontId="0" fillId="2" borderId="9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182" fontId="0" fillId="0" borderId="0" xfId="0" applyNumberForma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82" fontId="0" fillId="2" borderId="10" xfId="0" applyNumberFormat="1" applyFill="1" applyBorder="1" applyAlignment="1">
      <alignment horizontal="left" vertical="center"/>
    </xf>
    <xf numFmtId="182" fontId="0" fillId="2" borderId="9" xfId="0" applyNumberFormat="1" applyFill="1" applyBorder="1" applyAlignment="1">
      <alignment horizontal="center" vertical="center"/>
    </xf>
    <xf numFmtId="182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2" fontId="0" fillId="2" borderId="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181" fontId="0" fillId="2" borderId="3" xfId="0" applyNumberForma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181" fontId="0" fillId="2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79" fontId="0" fillId="3" borderId="6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9" fontId="0" fillId="3" borderId="7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82" fontId="0" fillId="3" borderId="5" xfId="0" applyNumberFormat="1" applyFill="1" applyBorder="1" applyAlignment="1">
      <alignment horizontal="center" vertical="center"/>
    </xf>
    <xf numFmtId="182" fontId="0" fillId="3" borderId="1" xfId="0" applyNumberFormat="1" applyFill="1" applyBorder="1" applyAlignment="1">
      <alignment horizontal="center" vertical="center"/>
    </xf>
    <xf numFmtId="183" fontId="0" fillId="0" borderId="1" xfId="0" applyNumberFormat="1" applyFill="1" applyBorder="1" applyAlignment="1">
      <alignment horizontal="center" vertical="center"/>
    </xf>
    <xf numFmtId="179" fontId="0" fillId="0" borderId="0" xfId="0" applyNumberFormat="1">
      <alignment vertical="center"/>
    </xf>
    <xf numFmtId="14" fontId="0" fillId="0" borderId="0" xfId="0" applyNumberFormat="1">
      <alignment vertical="center"/>
    </xf>
    <xf numFmtId="180" fontId="0" fillId="0" borderId="1" xfId="0" applyNumberFormat="1" applyBorder="1">
      <alignment vertical="center"/>
    </xf>
    <xf numFmtId="178" fontId="0" fillId="0" borderId="1" xfId="1" applyNumberFormat="1" applyFont="1" applyBorder="1">
      <alignment vertical="center"/>
    </xf>
    <xf numFmtId="38" fontId="0" fillId="2" borderId="2" xfId="1" applyFon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38" fontId="0" fillId="2" borderId="3" xfId="1" applyFont="1" applyFill="1" applyBorder="1">
      <alignment vertical="center"/>
    </xf>
    <xf numFmtId="179" fontId="0" fillId="2" borderId="3" xfId="0" applyNumberFormat="1" applyFill="1" applyBorder="1">
      <alignment vertical="center"/>
    </xf>
    <xf numFmtId="179" fontId="0" fillId="2" borderId="4" xfId="0" applyNumberFormat="1" applyFill="1" applyBorder="1">
      <alignment vertical="center"/>
    </xf>
    <xf numFmtId="0" fontId="0" fillId="2" borderId="5" xfId="0" applyFill="1" applyBorder="1">
      <alignment vertical="center"/>
    </xf>
    <xf numFmtId="179" fontId="0" fillId="3" borderId="1" xfId="0" applyNumberFormat="1" applyFill="1" applyBorder="1">
      <alignment vertical="center"/>
    </xf>
    <xf numFmtId="184" fontId="0" fillId="3" borderId="1" xfId="1" applyNumberFormat="1" applyFont="1" applyFill="1" applyBorder="1">
      <alignment vertical="center"/>
    </xf>
    <xf numFmtId="179" fontId="3" fillId="2" borderId="1" xfId="0" applyNumberFormat="1" applyFont="1" applyFill="1" applyBorder="1" applyAlignment="1">
      <alignment horizontal="center" vertical="center"/>
    </xf>
    <xf numFmtId="179" fontId="3" fillId="2" borderId="6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>
      <alignment vertical="center"/>
    </xf>
    <xf numFmtId="177" fontId="5" fillId="2" borderId="3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center" vertical="center"/>
    </xf>
    <xf numFmtId="185" fontId="0" fillId="0" borderId="0" xfId="0" applyNumberFormat="1">
      <alignment vertical="center"/>
    </xf>
    <xf numFmtId="185" fontId="0" fillId="0" borderId="0" xfId="0" applyNumberFormat="1" applyAlignment="1">
      <alignment horizontal="center" vertical="center"/>
    </xf>
    <xf numFmtId="185" fontId="0" fillId="0" borderId="1" xfId="0" applyNumberFormat="1" applyBorder="1">
      <alignment vertical="center"/>
    </xf>
    <xf numFmtId="185" fontId="0" fillId="0" borderId="1" xfId="1" applyNumberFormat="1" applyFont="1" applyBorder="1">
      <alignment vertical="center"/>
    </xf>
    <xf numFmtId="185" fontId="0" fillId="2" borderId="2" xfId="0" applyNumberFormat="1" applyFill="1" applyBorder="1" applyAlignment="1">
      <alignment horizontal="center" vertical="center"/>
    </xf>
    <xf numFmtId="185" fontId="0" fillId="2" borderId="3" xfId="0" applyNumberFormat="1" applyFill="1" applyBorder="1">
      <alignment vertical="center"/>
    </xf>
    <xf numFmtId="187" fontId="0" fillId="3" borderId="1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38" fontId="0" fillId="2" borderId="3" xfId="1" applyFont="1" applyFill="1" applyBorder="1" applyAlignment="1">
      <alignment horizontal="right" vertical="center"/>
    </xf>
    <xf numFmtId="38" fontId="7" fillId="0" borderId="0" xfId="1" applyFont="1" applyAlignment="1">
      <alignment horizontal="center" vertical="center"/>
    </xf>
    <xf numFmtId="38" fontId="7" fillId="0" borderId="0" xfId="1" applyFont="1" applyAlignment="1">
      <alignment horizontal="left" vertical="center"/>
    </xf>
    <xf numFmtId="185" fontId="0" fillId="2" borderId="4" xfId="0" applyNumberFormat="1" applyFill="1" applyBorder="1" applyAlignment="1">
      <alignment horizontal="center" vertical="center"/>
    </xf>
    <xf numFmtId="185" fontId="0" fillId="2" borderId="9" xfId="0" applyNumberFormat="1" applyFill="1" applyBorder="1" applyAlignment="1">
      <alignment horizontal="center" vertical="center"/>
    </xf>
    <xf numFmtId="185" fontId="0" fillId="2" borderId="5" xfId="0" applyNumberFormat="1" applyFill="1" applyBorder="1" applyAlignment="1">
      <alignment horizontal="center" vertical="center"/>
    </xf>
    <xf numFmtId="185" fontId="0" fillId="2" borderId="1" xfId="0" applyNumberFormat="1" applyFill="1" applyBorder="1" applyAlignment="1">
      <alignment horizontal="center" vertical="center" shrinkToFit="1"/>
    </xf>
    <xf numFmtId="185" fontId="0" fillId="0" borderId="1" xfId="0" applyNumberFormat="1" applyBorder="1" applyAlignment="1">
      <alignment horizontal="right" vertical="center"/>
    </xf>
    <xf numFmtId="185" fontId="0" fillId="2" borderId="4" xfId="0" applyNumberFormat="1" applyFill="1" applyBorder="1" applyAlignment="1">
      <alignment horizontal="left" vertical="center"/>
    </xf>
    <xf numFmtId="38" fontId="0" fillId="3" borderId="1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182" fontId="0" fillId="2" borderId="13" xfId="0" applyNumberFormat="1" applyFill="1" applyBorder="1" applyAlignment="1">
      <alignment horizontal="center" vertical="center"/>
    </xf>
    <xf numFmtId="182" fontId="0" fillId="2" borderId="3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8" fontId="0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188" fontId="0" fillId="0" borderId="1" xfId="0" applyNumberFormat="1" applyFill="1" applyBorder="1">
      <alignment vertical="center"/>
    </xf>
    <xf numFmtId="189" fontId="3" fillId="2" borderId="2" xfId="0" applyNumberFormat="1" applyFont="1" applyFill="1" applyBorder="1" applyAlignment="1">
      <alignment horizontal="center" vertical="center"/>
    </xf>
    <xf numFmtId="189" fontId="0" fillId="2" borderId="3" xfId="0" applyNumberFormat="1" applyFill="1" applyBorder="1" applyAlignment="1">
      <alignment horizontal="center" vertical="center"/>
    </xf>
    <xf numFmtId="189" fontId="0" fillId="3" borderId="1" xfId="0" applyNumberFormat="1" applyFill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4" fontId="0" fillId="0" borderId="0" xfId="0" applyNumberFormat="1" applyFill="1" applyBorder="1">
      <alignment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1" applyNumberFormat="1" applyFont="1" applyFill="1" applyBorder="1">
      <alignment vertical="center"/>
    </xf>
    <xf numFmtId="14" fontId="0" fillId="0" borderId="0" xfId="0" applyNumberFormat="1" applyFill="1">
      <alignment vertical="center"/>
    </xf>
    <xf numFmtId="183" fontId="0" fillId="0" borderId="1" xfId="0" applyNumberFormat="1" applyBorder="1" applyAlignment="1">
      <alignment horizontal="right" vertical="center"/>
    </xf>
    <xf numFmtId="179" fontId="3" fillId="2" borderId="13" xfId="0" applyNumberFormat="1" applyFont="1" applyFill="1" applyBorder="1" applyAlignment="1">
      <alignment horizontal="center" vertical="center"/>
    </xf>
    <xf numFmtId="179" fontId="5" fillId="2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right" vertical="center"/>
    </xf>
    <xf numFmtId="189" fontId="6" fillId="2" borderId="2" xfId="0" applyNumberFormat="1" applyFont="1" applyFill="1" applyBorder="1" applyAlignment="1">
      <alignment horizontal="center" vertical="center"/>
    </xf>
    <xf numFmtId="189" fontId="5" fillId="2" borderId="3" xfId="0" applyNumberFormat="1" applyFont="1" applyFill="1" applyBorder="1" applyAlignment="1">
      <alignment horizontal="center" vertical="center"/>
    </xf>
    <xf numFmtId="189" fontId="0" fillId="2" borderId="1" xfId="0" applyNumberFormat="1" applyFill="1" applyBorder="1" applyAlignment="1">
      <alignment horizontal="center" vertical="center"/>
    </xf>
    <xf numFmtId="189" fontId="0" fillId="2" borderId="2" xfId="0" applyNumberFormat="1" applyFill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 shrinkToFit="1"/>
    </xf>
    <xf numFmtId="186" fontId="9" fillId="2" borderId="1" xfId="0" applyNumberFormat="1" applyFont="1" applyFill="1" applyBorder="1" applyAlignment="1">
      <alignment horizontal="right" vertical="center"/>
    </xf>
    <xf numFmtId="183" fontId="0" fillId="3" borderId="1" xfId="0" applyNumberFormat="1" applyFill="1" applyBorder="1" applyAlignment="1">
      <alignment horizontal="right" vertical="center"/>
    </xf>
    <xf numFmtId="0" fontId="0" fillId="3" borderId="16" xfId="0" applyFill="1" applyBorder="1">
      <alignment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0F85-DD8C-4AAC-B2AE-5756B35A2A38}">
  <dimension ref="B3:C14"/>
  <sheetViews>
    <sheetView showGridLines="0" tabSelected="1" workbookViewId="0">
      <selection activeCell="N15" sqref="N15"/>
    </sheetView>
  </sheetViews>
  <sheetFormatPr defaultRowHeight="12"/>
  <cols>
    <col min="2" max="2" width="11.7109375" customWidth="1"/>
  </cols>
  <sheetData>
    <row r="3" spans="2:3" ht="55.5">
      <c r="B3" s="133" t="s">
        <v>74</v>
      </c>
    </row>
    <row r="6" spans="2:3">
      <c r="B6" t="s">
        <v>75</v>
      </c>
      <c r="C6" s="132"/>
    </row>
    <row r="8" spans="2:3">
      <c r="C8" t="s">
        <v>73</v>
      </c>
    </row>
    <row r="9" spans="2:3">
      <c r="C9" t="s">
        <v>79</v>
      </c>
    </row>
    <row r="12" spans="2:3">
      <c r="B12" t="s">
        <v>76</v>
      </c>
      <c r="C12" t="s">
        <v>77</v>
      </c>
    </row>
    <row r="14" spans="2:3">
      <c r="C14" t="s">
        <v>78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1185D-8402-48ED-9187-DC2D4255ACFF}">
  <sheetPr>
    <tabColor rgb="FFFFC000"/>
  </sheetPr>
  <dimension ref="A1:H45"/>
  <sheetViews>
    <sheetView showGridLines="0" workbookViewId="0">
      <pane ySplit="2" topLeftCell="A3" activePane="bottomLeft" state="frozen"/>
      <selection activeCell="J13" sqref="J13"/>
      <selection pane="bottomLeft" activeCell="C18" sqref="C18"/>
    </sheetView>
  </sheetViews>
  <sheetFormatPr defaultColWidth="10" defaultRowHeight="12"/>
  <cols>
    <col min="1" max="1" width="10" style="113"/>
    <col min="2" max="8" width="10" style="8"/>
  </cols>
  <sheetData>
    <row r="1" spans="1:8" s="11" customFormat="1" ht="14.25">
      <c r="A1" s="123" t="s">
        <v>3</v>
      </c>
      <c r="B1" s="76" t="s">
        <v>0</v>
      </c>
      <c r="C1" s="76" t="s">
        <v>4</v>
      </c>
      <c r="D1" s="76" t="s">
        <v>5</v>
      </c>
      <c r="E1" s="76" t="s">
        <v>24</v>
      </c>
      <c r="F1" s="12" t="s">
        <v>0</v>
      </c>
      <c r="G1" s="12" t="s">
        <v>4</v>
      </c>
      <c r="H1" s="12" t="s">
        <v>5</v>
      </c>
    </row>
    <row r="2" spans="1:8">
      <c r="A2" s="124"/>
      <c r="B2" s="77" t="s">
        <v>26</v>
      </c>
      <c r="C2" s="77" t="s">
        <v>26</v>
      </c>
      <c r="D2" s="77" t="s">
        <v>26</v>
      </c>
      <c r="E2" s="77" t="s">
        <v>25</v>
      </c>
      <c r="F2" s="13" t="s">
        <v>25</v>
      </c>
      <c r="G2" s="13" t="s">
        <v>25</v>
      </c>
      <c r="H2" s="13" t="s">
        <v>25</v>
      </c>
    </row>
    <row r="3" spans="1:8">
      <c r="A3" s="112">
        <v>44666</v>
      </c>
      <c r="B3" s="14">
        <v>4.6040000000000001</v>
      </c>
      <c r="C3" s="14">
        <v>2.2989999999999999</v>
      </c>
      <c r="D3" s="14">
        <v>101.31</v>
      </c>
      <c r="E3" s="14">
        <v>126.35</v>
      </c>
      <c r="F3" s="15">
        <f t="shared" ref="F3:F45" si="0">B3*$E3</f>
        <v>581.71539999999993</v>
      </c>
      <c r="G3" s="15">
        <f t="shared" ref="G3:G45" si="1">C3*$E3</f>
        <v>290.47864999999996</v>
      </c>
      <c r="H3" s="15">
        <f t="shared" ref="H3:H45" si="2">D3*$E3</f>
        <v>12800.5185</v>
      </c>
    </row>
    <row r="4" spans="1:8">
      <c r="A4" s="112">
        <v>44667</v>
      </c>
      <c r="B4" s="14">
        <v>4.4349999999999996</v>
      </c>
      <c r="C4" s="14">
        <v>2.3780000000000001</v>
      </c>
      <c r="D4" s="14">
        <v>102.06</v>
      </c>
      <c r="E4" s="14">
        <v>126.35</v>
      </c>
      <c r="F4" s="15">
        <f t="shared" si="0"/>
        <v>560.3622499999999</v>
      </c>
      <c r="G4" s="15">
        <f t="shared" si="1"/>
        <v>300.46030000000002</v>
      </c>
      <c r="H4" s="15">
        <f t="shared" si="2"/>
        <v>12895.280999999999</v>
      </c>
    </row>
    <row r="5" spans="1:8">
      <c r="A5" s="112">
        <v>44668</v>
      </c>
      <c r="B5" s="14">
        <v>4.351</v>
      </c>
      <c r="C5" s="14">
        <v>2.423</v>
      </c>
      <c r="D5" s="14">
        <v>100.15</v>
      </c>
      <c r="E5" s="14">
        <v>126.35</v>
      </c>
      <c r="F5" s="15">
        <f t="shared" si="0"/>
        <v>549.74884999999995</v>
      </c>
      <c r="G5" s="15">
        <f t="shared" si="1"/>
        <v>306.14605</v>
      </c>
      <c r="H5" s="15">
        <f t="shared" si="2"/>
        <v>12653.952499999999</v>
      </c>
    </row>
    <row r="6" spans="1:8">
      <c r="A6" s="112">
        <v>44669</v>
      </c>
      <c r="B6" s="14">
        <v>4.431</v>
      </c>
      <c r="C6" s="14">
        <v>3.1920000000000002</v>
      </c>
      <c r="D6" s="14">
        <v>102.33</v>
      </c>
      <c r="E6" s="14">
        <v>126.98</v>
      </c>
      <c r="F6" s="15">
        <f t="shared" si="0"/>
        <v>562.64837999999997</v>
      </c>
      <c r="G6" s="15">
        <f t="shared" si="1"/>
        <v>405.32016000000004</v>
      </c>
      <c r="H6" s="15">
        <f t="shared" si="2"/>
        <v>12993.8634</v>
      </c>
    </row>
    <row r="7" spans="1:8">
      <c r="A7" s="112">
        <v>44670</v>
      </c>
      <c r="B7" s="14">
        <v>4.4669999999999996</v>
      </c>
      <c r="C7" s="14">
        <v>3.7109999999999999</v>
      </c>
      <c r="D7" s="14">
        <v>108.37</v>
      </c>
      <c r="E7" s="14">
        <v>128.87</v>
      </c>
      <c r="F7" s="15">
        <f t="shared" si="0"/>
        <v>575.66228999999998</v>
      </c>
      <c r="G7" s="15">
        <f t="shared" si="1"/>
        <v>478.23656999999997</v>
      </c>
      <c r="H7" s="15">
        <f t="shared" si="2"/>
        <v>13965.641900000001</v>
      </c>
    </row>
    <row r="8" spans="1:8">
      <c r="A8" s="112">
        <v>44671</v>
      </c>
      <c r="B8" s="14">
        <v>4.41</v>
      </c>
      <c r="C8" s="14">
        <v>3.6</v>
      </c>
      <c r="D8" s="14">
        <v>107.99</v>
      </c>
      <c r="E8" s="14">
        <v>129</v>
      </c>
      <c r="F8" s="15">
        <f t="shared" si="0"/>
        <v>568.89</v>
      </c>
      <c r="G8" s="15">
        <f t="shared" si="1"/>
        <v>464.40000000000003</v>
      </c>
      <c r="H8" s="15">
        <f t="shared" si="2"/>
        <v>13930.71</v>
      </c>
    </row>
    <row r="9" spans="1:8">
      <c r="A9" s="112">
        <v>44672</v>
      </c>
      <c r="B9" s="14">
        <v>4.4889999999999999</v>
      </c>
      <c r="C9" s="14">
        <v>3.387</v>
      </c>
      <c r="D9" s="14">
        <v>106.42</v>
      </c>
      <c r="E9" s="14">
        <v>127.9</v>
      </c>
      <c r="F9" s="15">
        <f t="shared" si="0"/>
        <v>574.1431</v>
      </c>
      <c r="G9" s="15">
        <f t="shared" si="1"/>
        <v>433.19730000000004</v>
      </c>
      <c r="H9" s="15">
        <f t="shared" si="2"/>
        <v>13611.118</v>
      </c>
    </row>
    <row r="10" spans="1:8">
      <c r="A10" s="112">
        <v>44673</v>
      </c>
      <c r="B10" s="14">
        <v>4.59</v>
      </c>
      <c r="C10" s="14">
        <v>3.11</v>
      </c>
      <c r="D10" s="14">
        <v>101.56</v>
      </c>
      <c r="E10" s="14">
        <v>128.56</v>
      </c>
      <c r="F10" s="15">
        <f t="shared" si="0"/>
        <v>590.09040000000005</v>
      </c>
      <c r="G10" s="15">
        <f t="shared" si="1"/>
        <v>399.82159999999999</v>
      </c>
      <c r="H10" s="15">
        <f t="shared" si="2"/>
        <v>13056.553600000001</v>
      </c>
    </row>
    <row r="11" spans="1:8">
      <c r="A11" s="112">
        <v>44674</v>
      </c>
      <c r="B11" s="14">
        <v>4.8650000000000002</v>
      </c>
      <c r="C11" s="14">
        <v>3.2429999999999999</v>
      </c>
      <c r="D11" s="14">
        <v>100.85</v>
      </c>
      <c r="E11" s="14">
        <v>128.26</v>
      </c>
      <c r="F11" s="15">
        <f t="shared" si="0"/>
        <v>623.98490000000004</v>
      </c>
      <c r="G11" s="15">
        <f t="shared" si="1"/>
        <v>415.94717999999995</v>
      </c>
      <c r="H11" s="15">
        <f t="shared" si="2"/>
        <v>12935.020999999999</v>
      </c>
    </row>
    <row r="12" spans="1:8">
      <c r="A12" s="112">
        <v>44675</v>
      </c>
      <c r="B12" s="14">
        <v>4.843</v>
      </c>
      <c r="C12" s="14">
        <v>3.3740000000000001</v>
      </c>
      <c r="D12" s="14">
        <v>99.23</v>
      </c>
      <c r="E12" s="14">
        <v>128.26</v>
      </c>
      <c r="F12" s="15">
        <f t="shared" si="0"/>
        <v>621.1631799999999</v>
      </c>
      <c r="G12" s="15">
        <f t="shared" si="1"/>
        <v>432.74923999999999</v>
      </c>
      <c r="H12" s="15">
        <f t="shared" si="2"/>
        <v>12727.239799999999</v>
      </c>
    </row>
    <row r="13" spans="1:8">
      <c r="A13" s="112">
        <v>44676</v>
      </c>
      <c r="B13" s="14">
        <v>5.1029999999999998</v>
      </c>
      <c r="C13" s="14">
        <v>3.31</v>
      </c>
      <c r="D13" s="14">
        <v>100.99</v>
      </c>
      <c r="E13" s="14">
        <v>128.13</v>
      </c>
      <c r="F13" s="15">
        <f t="shared" si="0"/>
        <v>653.8473899999999</v>
      </c>
      <c r="G13" s="15">
        <f t="shared" si="1"/>
        <v>424.1103</v>
      </c>
      <c r="H13" s="15">
        <f t="shared" si="2"/>
        <v>12939.848699999999</v>
      </c>
    </row>
    <row r="14" spans="1:8">
      <c r="A14" s="112">
        <v>44677</v>
      </c>
      <c r="B14" s="14">
        <v>5.423</v>
      </c>
      <c r="C14" s="14">
        <v>3.29</v>
      </c>
      <c r="D14" s="14">
        <v>95.63</v>
      </c>
      <c r="E14" s="14">
        <v>127.21</v>
      </c>
      <c r="F14" s="15">
        <f t="shared" si="0"/>
        <v>689.85982999999999</v>
      </c>
      <c r="G14" s="15">
        <f t="shared" si="1"/>
        <v>418.52089999999998</v>
      </c>
      <c r="H14" s="15">
        <f t="shared" si="2"/>
        <v>12165.092299999998</v>
      </c>
    </row>
    <row r="15" spans="1:8">
      <c r="A15" s="112">
        <v>44678</v>
      </c>
      <c r="B15" s="14">
        <v>5.48</v>
      </c>
      <c r="C15" s="14">
        <v>3.29</v>
      </c>
      <c r="D15" s="14">
        <v>95.63</v>
      </c>
      <c r="E15" s="14">
        <v>127.24</v>
      </c>
      <c r="F15" s="15">
        <f t="shared" si="0"/>
        <v>697.27520000000004</v>
      </c>
      <c r="G15" s="15">
        <f t="shared" si="1"/>
        <v>418.61959999999999</v>
      </c>
      <c r="H15" s="15">
        <f t="shared" si="2"/>
        <v>12167.9612</v>
      </c>
    </row>
    <row r="16" spans="1:8">
      <c r="A16" s="112">
        <v>44679</v>
      </c>
      <c r="B16" s="14"/>
      <c r="C16" s="14"/>
      <c r="D16" s="14"/>
      <c r="E16" s="14"/>
      <c r="F16" s="15">
        <f t="shared" si="0"/>
        <v>0</v>
      </c>
      <c r="G16" s="15">
        <f t="shared" si="1"/>
        <v>0</v>
      </c>
      <c r="H16" s="15">
        <f t="shared" si="2"/>
        <v>0</v>
      </c>
    </row>
    <row r="17" spans="1:8">
      <c r="A17" s="112">
        <v>44680</v>
      </c>
      <c r="B17" s="14"/>
      <c r="C17" s="14"/>
      <c r="D17" s="14"/>
      <c r="E17" s="14"/>
      <c r="F17" s="15">
        <f t="shared" si="0"/>
        <v>0</v>
      </c>
      <c r="G17" s="15">
        <f t="shared" si="1"/>
        <v>0</v>
      </c>
      <c r="H17" s="15">
        <f t="shared" si="2"/>
        <v>0</v>
      </c>
    </row>
    <row r="18" spans="1:8">
      <c r="A18" s="112">
        <v>44681</v>
      </c>
      <c r="B18" s="14"/>
      <c r="C18" s="14"/>
      <c r="D18" s="14"/>
      <c r="E18" s="14"/>
      <c r="F18" s="15">
        <f t="shared" si="0"/>
        <v>0</v>
      </c>
      <c r="G18" s="15">
        <f t="shared" si="1"/>
        <v>0</v>
      </c>
      <c r="H18" s="15">
        <f t="shared" si="2"/>
        <v>0</v>
      </c>
    </row>
    <row r="19" spans="1:8">
      <c r="A19" s="112">
        <v>44682</v>
      </c>
      <c r="B19" s="14"/>
      <c r="C19" s="14"/>
      <c r="D19" s="14"/>
      <c r="E19" s="14"/>
      <c r="F19" s="15">
        <f t="shared" si="0"/>
        <v>0</v>
      </c>
      <c r="G19" s="15">
        <f t="shared" si="1"/>
        <v>0</v>
      </c>
      <c r="H19" s="15">
        <f t="shared" si="2"/>
        <v>0</v>
      </c>
    </row>
    <row r="20" spans="1:8">
      <c r="A20" s="112">
        <v>44683</v>
      </c>
      <c r="B20" s="14"/>
      <c r="C20" s="14"/>
      <c r="D20" s="14"/>
      <c r="E20" s="14"/>
      <c r="F20" s="15">
        <f t="shared" si="0"/>
        <v>0</v>
      </c>
      <c r="G20" s="15">
        <f t="shared" si="1"/>
        <v>0</v>
      </c>
      <c r="H20" s="15">
        <f t="shared" si="2"/>
        <v>0</v>
      </c>
    </row>
    <row r="21" spans="1:8">
      <c r="A21" s="112">
        <v>44684</v>
      </c>
      <c r="B21" s="14"/>
      <c r="C21" s="14"/>
      <c r="D21" s="14"/>
      <c r="E21" s="14"/>
      <c r="F21" s="15">
        <f t="shared" si="0"/>
        <v>0</v>
      </c>
      <c r="G21" s="15">
        <f t="shared" si="1"/>
        <v>0</v>
      </c>
      <c r="H21" s="15">
        <f t="shared" si="2"/>
        <v>0</v>
      </c>
    </row>
    <row r="22" spans="1:8">
      <c r="A22" s="112">
        <v>44685</v>
      </c>
      <c r="B22" s="14"/>
      <c r="C22" s="14"/>
      <c r="D22" s="14"/>
      <c r="E22" s="14"/>
      <c r="F22" s="15">
        <f t="shared" si="0"/>
        <v>0</v>
      </c>
      <c r="G22" s="15">
        <f t="shared" si="1"/>
        <v>0</v>
      </c>
      <c r="H22" s="15">
        <f t="shared" si="2"/>
        <v>0</v>
      </c>
    </row>
    <row r="23" spans="1:8">
      <c r="A23" s="112">
        <v>44686</v>
      </c>
      <c r="B23" s="14"/>
      <c r="C23" s="14"/>
      <c r="D23" s="14"/>
      <c r="E23" s="14"/>
      <c r="F23" s="15">
        <f t="shared" si="0"/>
        <v>0</v>
      </c>
      <c r="G23" s="15">
        <f t="shared" si="1"/>
        <v>0</v>
      </c>
      <c r="H23" s="15">
        <f t="shared" si="2"/>
        <v>0</v>
      </c>
    </row>
    <row r="24" spans="1:8">
      <c r="A24" s="112">
        <v>44687</v>
      </c>
      <c r="B24" s="14"/>
      <c r="C24" s="14"/>
      <c r="D24" s="14"/>
      <c r="E24" s="14"/>
      <c r="F24" s="15">
        <f t="shared" si="0"/>
        <v>0</v>
      </c>
      <c r="G24" s="15">
        <f t="shared" si="1"/>
        <v>0</v>
      </c>
      <c r="H24" s="15">
        <f t="shared" si="2"/>
        <v>0</v>
      </c>
    </row>
    <row r="25" spans="1:8">
      <c r="A25" s="112">
        <v>44688</v>
      </c>
      <c r="B25" s="14"/>
      <c r="C25" s="14"/>
      <c r="D25" s="14"/>
      <c r="E25" s="14"/>
      <c r="F25" s="15">
        <f t="shared" si="0"/>
        <v>0</v>
      </c>
      <c r="G25" s="15">
        <f t="shared" si="1"/>
        <v>0</v>
      </c>
      <c r="H25" s="15">
        <f t="shared" si="2"/>
        <v>0</v>
      </c>
    </row>
    <row r="26" spans="1:8">
      <c r="A26" s="112">
        <v>44689</v>
      </c>
      <c r="B26" s="14"/>
      <c r="C26" s="14"/>
      <c r="D26" s="14"/>
      <c r="E26" s="14"/>
      <c r="F26" s="15">
        <f t="shared" si="0"/>
        <v>0</v>
      </c>
      <c r="G26" s="15">
        <f t="shared" si="1"/>
        <v>0</v>
      </c>
      <c r="H26" s="15">
        <f t="shared" si="2"/>
        <v>0</v>
      </c>
    </row>
    <row r="27" spans="1:8">
      <c r="A27" s="112">
        <v>44690</v>
      </c>
      <c r="B27" s="14"/>
      <c r="C27" s="14"/>
      <c r="D27" s="14"/>
      <c r="E27" s="14"/>
      <c r="F27" s="15">
        <f t="shared" si="0"/>
        <v>0</v>
      </c>
      <c r="G27" s="15">
        <f t="shared" si="1"/>
        <v>0</v>
      </c>
      <c r="H27" s="15">
        <f t="shared" si="2"/>
        <v>0</v>
      </c>
    </row>
    <row r="28" spans="1:8">
      <c r="A28" s="112">
        <v>44691</v>
      </c>
      <c r="B28" s="14"/>
      <c r="C28" s="14"/>
      <c r="D28" s="14"/>
      <c r="E28" s="14"/>
      <c r="F28" s="15">
        <f t="shared" si="0"/>
        <v>0</v>
      </c>
      <c r="G28" s="15">
        <f t="shared" si="1"/>
        <v>0</v>
      </c>
      <c r="H28" s="15">
        <f t="shared" si="2"/>
        <v>0</v>
      </c>
    </row>
    <row r="29" spans="1:8">
      <c r="A29" s="112">
        <v>44692</v>
      </c>
      <c r="B29" s="14"/>
      <c r="C29" s="14"/>
      <c r="D29" s="14"/>
      <c r="E29" s="14"/>
      <c r="F29" s="15">
        <f t="shared" si="0"/>
        <v>0</v>
      </c>
      <c r="G29" s="15">
        <f t="shared" si="1"/>
        <v>0</v>
      </c>
      <c r="H29" s="15">
        <f t="shared" si="2"/>
        <v>0</v>
      </c>
    </row>
    <row r="30" spans="1:8">
      <c r="A30" s="112">
        <v>44693</v>
      </c>
      <c r="B30" s="14"/>
      <c r="C30" s="14"/>
      <c r="D30" s="14"/>
      <c r="E30" s="14"/>
      <c r="F30" s="15">
        <f t="shared" si="0"/>
        <v>0</v>
      </c>
      <c r="G30" s="15">
        <f t="shared" si="1"/>
        <v>0</v>
      </c>
      <c r="H30" s="15">
        <f t="shared" si="2"/>
        <v>0</v>
      </c>
    </row>
    <row r="31" spans="1:8">
      <c r="A31" s="112">
        <v>44694</v>
      </c>
      <c r="B31" s="14"/>
      <c r="C31" s="14"/>
      <c r="D31" s="14"/>
      <c r="E31" s="14"/>
      <c r="F31" s="15">
        <f t="shared" si="0"/>
        <v>0</v>
      </c>
      <c r="G31" s="15">
        <f t="shared" si="1"/>
        <v>0</v>
      </c>
      <c r="H31" s="15">
        <f t="shared" si="2"/>
        <v>0</v>
      </c>
    </row>
    <row r="32" spans="1:8">
      <c r="A32" s="112">
        <v>44695</v>
      </c>
      <c r="B32" s="14"/>
      <c r="C32" s="14"/>
      <c r="D32" s="14"/>
      <c r="E32" s="14"/>
      <c r="F32" s="15">
        <f t="shared" si="0"/>
        <v>0</v>
      </c>
      <c r="G32" s="15">
        <f t="shared" si="1"/>
        <v>0</v>
      </c>
      <c r="H32" s="15">
        <f t="shared" si="2"/>
        <v>0</v>
      </c>
    </row>
    <row r="33" spans="1:8">
      <c r="A33" s="112">
        <v>44696</v>
      </c>
      <c r="B33" s="14"/>
      <c r="C33" s="14"/>
      <c r="D33" s="14"/>
      <c r="E33" s="14"/>
      <c r="F33" s="15">
        <f t="shared" si="0"/>
        <v>0</v>
      </c>
      <c r="G33" s="15">
        <f t="shared" si="1"/>
        <v>0</v>
      </c>
      <c r="H33" s="15">
        <f t="shared" si="2"/>
        <v>0</v>
      </c>
    </row>
    <row r="34" spans="1:8">
      <c r="A34" s="112">
        <v>44697</v>
      </c>
      <c r="B34" s="14"/>
      <c r="C34" s="14"/>
      <c r="D34" s="14"/>
      <c r="E34" s="14"/>
      <c r="F34" s="15">
        <f t="shared" si="0"/>
        <v>0</v>
      </c>
      <c r="G34" s="15">
        <f t="shared" si="1"/>
        <v>0</v>
      </c>
      <c r="H34" s="15">
        <f t="shared" si="2"/>
        <v>0</v>
      </c>
    </row>
    <row r="35" spans="1:8">
      <c r="A35" s="112"/>
      <c r="B35" s="14"/>
      <c r="C35" s="14"/>
      <c r="D35" s="14"/>
      <c r="E35" s="14"/>
      <c r="F35" s="15">
        <f t="shared" si="0"/>
        <v>0</v>
      </c>
      <c r="G35" s="15">
        <f t="shared" si="1"/>
        <v>0</v>
      </c>
      <c r="H35" s="15">
        <f t="shared" si="2"/>
        <v>0</v>
      </c>
    </row>
    <row r="36" spans="1:8">
      <c r="A36" s="112"/>
      <c r="B36" s="14"/>
      <c r="C36" s="14"/>
      <c r="D36" s="14"/>
      <c r="E36" s="14"/>
      <c r="F36" s="15">
        <f t="shared" si="0"/>
        <v>0</v>
      </c>
      <c r="G36" s="15">
        <f t="shared" si="1"/>
        <v>0</v>
      </c>
      <c r="H36" s="15">
        <f t="shared" si="2"/>
        <v>0</v>
      </c>
    </row>
    <row r="37" spans="1:8">
      <c r="A37" s="112"/>
      <c r="B37" s="14"/>
      <c r="C37" s="14"/>
      <c r="D37" s="14"/>
      <c r="E37" s="14"/>
      <c r="F37" s="15">
        <f t="shared" si="0"/>
        <v>0</v>
      </c>
      <c r="G37" s="15">
        <f t="shared" si="1"/>
        <v>0</v>
      </c>
      <c r="H37" s="15">
        <f t="shared" si="2"/>
        <v>0</v>
      </c>
    </row>
    <row r="38" spans="1:8">
      <c r="A38" s="112"/>
      <c r="B38" s="14"/>
      <c r="C38" s="14"/>
      <c r="D38" s="14"/>
      <c r="E38" s="14"/>
      <c r="F38" s="15">
        <f t="shared" si="0"/>
        <v>0</v>
      </c>
      <c r="G38" s="15">
        <f t="shared" si="1"/>
        <v>0</v>
      </c>
      <c r="H38" s="15">
        <f t="shared" si="2"/>
        <v>0</v>
      </c>
    </row>
    <row r="39" spans="1:8">
      <c r="A39" s="112"/>
      <c r="B39" s="14"/>
      <c r="C39" s="14"/>
      <c r="D39" s="14"/>
      <c r="E39" s="14"/>
      <c r="F39" s="15">
        <f t="shared" si="0"/>
        <v>0</v>
      </c>
      <c r="G39" s="15">
        <f t="shared" si="1"/>
        <v>0</v>
      </c>
      <c r="H39" s="15">
        <f t="shared" si="2"/>
        <v>0</v>
      </c>
    </row>
    <row r="40" spans="1:8">
      <c r="A40" s="112"/>
      <c r="B40" s="14"/>
      <c r="C40" s="14"/>
      <c r="D40" s="14"/>
      <c r="E40" s="14"/>
      <c r="F40" s="15">
        <f t="shared" si="0"/>
        <v>0</v>
      </c>
      <c r="G40" s="15">
        <f t="shared" si="1"/>
        <v>0</v>
      </c>
      <c r="H40" s="15">
        <f t="shared" si="2"/>
        <v>0</v>
      </c>
    </row>
    <row r="41" spans="1:8">
      <c r="A41" s="112"/>
      <c r="B41" s="14"/>
      <c r="C41" s="14"/>
      <c r="D41" s="14"/>
      <c r="E41" s="14"/>
      <c r="F41" s="15">
        <f t="shared" si="0"/>
        <v>0</v>
      </c>
      <c r="G41" s="15">
        <f t="shared" si="1"/>
        <v>0</v>
      </c>
      <c r="H41" s="15">
        <f t="shared" si="2"/>
        <v>0</v>
      </c>
    </row>
    <row r="42" spans="1:8">
      <c r="A42" s="112"/>
      <c r="B42" s="14"/>
      <c r="C42" s="14"/>
      <c r="D42" s="14"/>
      <c r="E42" s="14"/>
      <c r="F42" s="15">
        <f t="shared" si="0"/>
        <v>0</v>
      </c>
      <c r="G42" s="15">
        <f t="shared" si="1"/>
        <v>0</v>
      </c>
      <c r="H42" s="15">
        <f t="shared" si="2"/>
        <v>0</v>
      </c>
    </row>
    <row r="43" spans="1:8">
      <c r="A43" s="112"/>
      <c r="B43" s="14"/>
      <c r="C43" s="14"/>
      <c r="D43" s="14"/>
      <c r="E43" s="14"/>
      <c r="F43" s="15">
        <f t="shared" si="0"/>
        <v>0</v>
      </c>
      <c r="G43" s="15">
        <f t="shared" si="1"/>
        <v>0</v>
      </c>
      <c r="H43" s="15">
        <f t="shared" si="2"/>
        <v>0</v>
      </c>
    </row>
    <row r="44" spans="1:8">
      <c r="A44" s="112"/>
      <c r="B44" s="14"/>
      <c r="C44" s="14"/>
      <c r="D44" s="14"/>
      <c r="E44" s="14"/>
      <c r="F44" s="15">
        <f t="shared" si="0"/>
        <v>0</v>
      </c>
      <c r="G44" s="15">
        <f t="shared" si="1"/>
        <v>0</v>
      </c>
      <c r="H44" s="15">
        <f t="shared" si="2"/>
        <v>0</v>
      </c>
    </row>
    <row r="45" spans="1:8">
      <c r="A45" s="112"/>
      <c r="B45" s="14"/>
      <c r="C45" s="14"/>
      <c r="D45" s="14"/>
      <c r="E45" s="14"/>
      <c r="F45" s="15">
        <f t="shared" si="0"/>
        <v>0</v>
      </c>
      <c r="G45" s="15">
        <f t="shared" si="1"/>
        <v>0</v>
      </c>
      <c r="H45" s="15">
        <f t="shared" si="2"/>
        <v>0</v>
      </c>
    </row>
  </sheetData>
  <phoneticPr fontId="2"/>
  <dataValidations count="1">
    <dataValidation imeMode="off" allowBlank="1" showInputMessage="1" showErrorMessage="1" sqref="A1:H1048576" xr:uid="{36D62909-F770-4D0D-9FBC-4BBF02C97BED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114B-23CA-491E-8251-053A0EEEB3F9}">
  <sheetPr>
    <tabColor rgb="FFFFC000"/>
  </sheetPr>
  <dimension ref="A1:AF163"/>
  <sheetViews>
    <sheetView showGridLines="0" workbookViewId="0">
      <pane ySplit="2" topLeftCell="A3" activePane="bottomLeft" state="frozen"/>
      <selection sqref="A1:XFD1048576"/>
      <selection pane="bottomLeft" activeCell="R12" sqref="R12:S30"/>
    </sheetView>
  </sheetViews>
  <sheetFormatPr defaultColWidth="10" defaultRowHeight="12"/>
  <cols>
    <col min="1" max="1" width="10" style="113"/>
    <col min="2" max="2" width="10" style="1"/>
    <col min="3" max="4" width="10" style="60"/>
    <col min="5" max="6" width="10" style="10"/>
    <col min="7" max="7" width="10" style="32"/>
    <col min="8" max="9" width="10" style="60"/>
    <col min="11" max="11" width="10" style="108"/>
    <col min="12" max="13" width="10" style="60"/>
    <col min="14" max="14" width="10" style="108"/>
    <col min="15" max="15" width="10" style="117"/>
    <col min="18" max="18" width="10.7109375" bestFit="1" customWidth="1"/>
  </cols>
  <sheetData>
    <row r="1" spans="1:32">
      <c r="A1" s="110" t="s">
        <v>3</v>
      </c>
      <c r="B1" s="64" t="s">
        <v>1</v>
      </c>
      <c r="C1" s="65" t="s">
        <v>33</v>
      </c>
      <c r="D1" s="119" t="s">
        <v>59</v>
      </c>
      <c r="E1" s="101" t="s">
        <v>61</v>
      </c>
      <c r="F1" s="101"/>
      <c r="G1" s="103"/>
      <c r="H1" s="68"/>
      <c r="I1" s="27" t="s">
        <v>35</v>
      </c>
      <c r="J1" s="69"/>
      <c r="K1" s="105"/>
      <c r="L1" s="68" t="s">
        <v>69</v>
      </c>
      <c r="M1" s="68" t="s">
        <v>69</v>
      </c>
      <c r="N1" s="105"/>
      <c r="O1" s="114"/>
    </row>
    <row r="2" spans="1:32">
      <c r="A2" s="111"/>
      <c r="B2" s="66"/>
      <c r="C2" s="67"/>
      <c r="D2" s="120" t="s">
        <v>60</v>
      </c>
      <c r="E2" s="102" t="s">
        <v>62</v>
      </c>
      <c r="F2" s="102" t="s">
        <v>63</v>
      </c>
      <c r="G2" s="104" t="s">
        <v>64</v>
      </c>
      <c r="H2" s="72" t="s">
        <v>0</v>
      </c>
      <c r="I2" s="22" t="s">
        <v>34</v>
      </c>
      <c r="J2" s="21" t="s">
        <v>36</v>
      </c>
      <c r="K2" s="106"/>
      <c r="L2" s="122" t="s">
        <v>71</v>
      </c>
      <c r="M2" s="122" t="s">
        <v>70</v>
      </c>
      <c r="N2" s="106"/>
      <c r="O2" s="115"/>
    </row>
    <row r="3" spans="1:32">
      <c r="A3" s="112">
        <v>44668</v>
      </c>
      <c r="B3" s="71">
        <v>1726</v>
      </c>
      <c r="C3" s="70">
        <v>1.53</v>
      </c>
      <c r="D3" s="70">
        <v>2</v>
      </c>
      <c r="E3" s="100">
        <v>1</v>
      </c>
      <c r="F3" s="100">
        <v>4</v>
      </c>
      <c r="G3" s="58">
        <v>22.8</v>
      </c>
      <c r="H3" s="70">
        <v>8.5500000000000007</v>
      </c>
      <c r="I3" s="62">
        <f>IFERROR(VLOOKUP(A3,相場!$A$3:$H$45,2,0)*H3,0)</f>
        <v>37.201050000000002</v>
      </c>
      <c r="J3" s="63">
        <f>IFERROR(ROUND(VLOOKUP(A3,相場!$A$3:$H$45,5,0)*I3,0),0)</f>
        <v>4700</v>
      </c>
      <c r="K3" s="107"/>
      <c r="L3" s="109">
        <f>IFERROR(H3/D3,0)</f>
        <v>4.2750000000000004</v>
      </c>
      <c r="M3" s="109">
        <f>IFERROR(L3/G3,)</f>
        <v>0.1875</v>
      </c>
      <c r="N3" s="107"/>
      <c r="O3" s="116"/>
      <c r="Q3" s="90"/>
      <c r="R3" s="8"/>
    </row>
    <row r="4" spans="1:32">
      <c r="A4" s="112">
        <v>44669</v>
      </c>
      <c r="B4" s="71">
        <v>2164</v>
      </c>
      <c r="C4" s="70">
        <v>1.92</v>
      </c>
      <c r="D4" s="70">
        <v>2</v>
      </c>
      <c r="E4" s="100">
        <v>1</v>
      </c>
      <c r="F4" s="100">
        <v>4</v>
      </c>
      <c r="G4" s="58">
        <v>22.8</v>
      </c>
      <c r="H4" s="70">
        <v>8.89</v>
      </c>
      <c r="I4" s="62">
        <f>IFERROR(VLOOKUP(A4,相場!$A$3:$H$45,2,0)*H4,0)</f>
        <v>39.391590000000001</v>
      </c>
      <c r="J4" s="63">
        <f>IFERROR(ROUND(VLOOKUP(A4,相場!$A$3:$H$45,5,0)*I4,0),0)</f>
        <v>5002</v>
      </c>
      <c r="K4" s="107"/>
      <c r="L4" s="109">
        <f t="shared" ref="L4:L67" si="0">IFERROR(H4/D4,0)</f>
        <v>4.4450000000000003</v>
      </c>
      <c r="M4" s="109">
        <f t="shared" ref="M4:M67" si="1">IFERROR(L4/G4,)</f>
        <v>0.19495614035087719</v>
      </c>
      <c r="N4" s="107"/>
      <c r="O4" s="116"/>
      <c r="Q4" s="90"/>
      <c r="R4" s="8"/>
    </row>
    <row r="5" spans="1:32">
      <c r="A5" s="112">
        <v>44670</v>
      </c>
      <c r="B5" s="71">
        <v>1679</v>
      </c>
      <c r="C5" s="70">
        <v>1.47</v>
      </c>
      <c r="D5" s="70">
        <v>2</v>
      </c>
      <c r="E5" s="100">
        <v>1</v>
      </c>
      <c r="F5" s="100">
        <v>4</v>
      </c>
      <c r="G5" s="58">
        <v>22.799999999999997</v>
      </c>
      <c r="H5" s="70">
        <v>8.39</v>
      </c>
      <c r="I5" s="62">
        <f>IFERROR(VLOOKUP(A5,相場!$A$3:$H$45,2,0)*H5,0)</f>
        <v>37.47813</v>
      </c>
      <c r="J5" s="63">
        <f>IFERROR(ROUND(VLOOKUP(A5,相場!$A$3:$H$45,5,0)*I5,0),0)</f>
        <v>4830</v>
      </c>
      <c r="K5" s="107"/>
      <c r="L5" s="109">
        <f t="shared" si="0"/>
        <v>4.1950000000000003</v>
      </c>
      <c r="M5" s="109">
        <f t="shared" si="1"/>
        <v>0.18399122807017548</v>
      </c>
      <c r="N5" s="107"/>
      <c r="O5" s="116"/>
      <c r="Q5" s="90"/>
      <c r="R5" s="8"/>
      <c r="S5" s="8"/>
      <c r="V5" s="1"/>
      <c r="X5" s="3"/>
      <c r="Y5" s="3"/>
      <c r="Z5" s="3"/>
      <c r="AA5" s="3"/>
      <c r="AB5" s="3"/>
      <c r="AC5" s="2"/>
      <c r="AD5" s="3"/>
      <c r="AE5" s="3"/>
      <c r="AF5" s="3"/>
    </row>
    <row r="6" spans="1:32">
      <c r="A6" s="112">
        <v>44671</v>
      </c>
      <c r="B6" s="71">
        <v>1655</v>
      </c>
      <c r="C6" s="70">
        <v>1.5</v>
      </c>
      <c r="D6" s="70">
        <v>2</v>
      </c>
      <c r="E6" s="100">
        <v>1</v>
      </c>
      <c r="F6" s="100">
        <v>5</v>
      </c>
      <c r="G6" s="58">
        <v>26.799999999999997</v>
      </c>
      <c r="H6" s="70">
        <v>10.53</v>
      </c>
      <c r="I6" s="62">
        <f>IFERROR(VLOOKUP(A6,相場!$A$3:$H$45,2,0)*H6,0)</f>
        <v>46.4373</v>
      </c>
      <c r="J6" s="63">
        <f>IFERROR(ROUND(VLOOKUP(A6,相場!$A$3:$H$45,5,0)*I6,0),0)</f>
        <v>5990</v>
      </c>
      <c r="K6" s="107"/>
      <c r="L6" s="109">
        <f t="shared" si="0"/>
        <v>5.2649999999999997</v>
      </c>
      <c r="M6" s="109">
        <f t="shared" si="1"/>
        <v>0.19645522388059702</v>
      </c>
      <c r="N6" s="107"/>
      <c r="O6" s="116"/>
      <c r="Q6" s="90"/>
      <c r="R6" s="8"/>
      <c r="S6" s="8"/>
      <c r="V6" s="1"/>
      <c r="W6" s="4"/>
      <c r="AC6" s="1"/>
      <c r="AF6" s="1"/>
    </row>
    <row r="7" spans="1:32">
      <c r="A7" s="112">
        <v>44671</v>
      </c>
      <c r="B7" s="71">
        <v>2596</v>
      </c>
      <c r="C7" s="70">
        <v>2.3199999999999998</v>
      </c>
      <c r="D7" s="70">
        <v>2.5</v>
      </c>
      <c r="E7" s="100">
        <v>1</v>
      </c>
      <c r="F7" s="100">
        <v>6</v>
      </c>
      <c r="G7" s="58">
        <v>30.799999999999997</v>
      </c>
      <c r="H7" s="70">
        <v>14.4</v>
      </c>
      <c r="I7" s="62">
        <f>IFERROR(VLOOKUP(A7,相場!$A$3:$H$45,2,0)*H7,0)</f>
        <v>63.504000000000005</v>
      </c>
      <c r="J7" s="63">
        <f>IFERROR(ROUND(VLOOKUP(A7,相場!$A$3:$H$45,5,0)*I7,0),0)</f>
        <v>8192</v>
      </c>
      <c r="K7" s="107"/>
      <c r="L7" s="109">
        <f t="shared" si="0"/>
        <v>5.76</v>
      </c>
      <c r="M7" s="109">
        <f t="shared" si="1"/>
        <v>0.18701298701298702</v>
      </c>
      <c r="N7" s="107"/>
      <c r="O7" s="116"/>
      <c r="Q7" s="90"/>
      <c r="R7" s="8"/>
      <c r="S7" s="8"/>
      <c r="V7" s="1"/>
      <c r="W7" s="4"/>
      <c r="AC7" s="1"/>
      <c r="AF7" s="1"/>
    </row>
    <row r="8" spans="1:32">
      <c r="A8" s="112">
        <v>44672</v>
      </c>
      <c r="B8" s="71">
        <v>2302</v>
      </c>
      <c r="C8" s="70">
        <v>1.85</v>
      </c>
      <c r="D8" s="70">
        <v>2</v>
      </c>
      <c r="E8" s="100">
        <v>1</v>
      </c>
      <c r="F8" s="100">
        <v>7</v>
      </c>
      <c r="G8" s="58">
        <v>34.799999999999997</v>
      </c>
      <c r="H8" s="70">
        <v>11.56</v>
      </c>
      <c r="I8" s="62">
        <f>IFERROR(VLOOKUP(A8,相場!$A$3:$H$45,2,0)*H8,0)</f>
        <v>51.89284</v>
      </c>
      <c r="J8" s="63">
        <f>IFERROR(ROUND(VLOOKUP(A8,相場!$A$3:$H$45,5,0)*I8,0),0)</f>
        <v>6637</v>
      </c>
      <c r="K8" s="107"/>
      <c r="L8" s="109">
        <f t="shared" si="0"/>
        <v>5.78</v>
      </c>
      <c r="M8" s="109">
        <f t="shared" si="1"/>
        <v>0.16609195402298851</v>
      </c>
      <c r="N8" s="107"/>
      <c r="O8" s="116"/>
      <c r="Q8" s="90"/>
      <c r="R8" s="8"/>
      <c r="S8" s="8"/>
      <c r="V8" s="1"/>
      <c r="W8" s="1"/>
      <c r="AC8" s="1"/>
      <c r="AF8" s="1"/>
    </row>
    <row r="9" spans="1:32">
      <c r="A9" s="112">
        <v>44672</v>
      </c>
      <c r="B9" s="71">
        <v>1749</v>
      </c>
      <c r="C9" s="70">
        <v>1.63</v>
      </c>
      <c r="D9" s="70">
        <v>2</v>
      </c>
      <c r="E9" s="100">
        <v>1</v>
      </c>
      <c r="F9" s="100">
        <v>8</v>
      </c>
      <c r="G9" s="58">
        <v>38.799999999999997</v>
      </c>
      <c r="H9" s="70">
        <v>11.65</v>
      </c>
      <c r="I9" s="62">
        <f>IFERROR(VLOOKUP(A9,相場!$A$3:$H$45,2,0)*H9,0)</f>
        <v>52.296849999999999</v>
      </c>
      <c r="J9" s="63">
        <f>IFERROR(ROUND(VLOOKUP(A9,相場!$A$3:$H$45,5,0)*I9,0),0)</f>
        <v>6689</v>
      </c>
      <c r="K9" s="107"/>
      <c r="L9" s="109">
        <f t="shared" si="0"/>
        <v>5.8250000000000002</v>
      </c>
      <c r="M9" s="109">
        <f t="shared" si="1"/>
        <v>0.15012886597938147</v>
      </c>
      <c r="N9" s="107"/>
      <c r="O9" s="116"/>
      <c r="Q9" s="90"/>
      <c r="R9" s="8"/>
      <c r="S9" s="8"/>
      <c r="V9" s="1"/>
      <c r="W9" s="1"/>
      <c r="AC9" s="1"/>
      <c r="AF9" s="1"/>
    </row>
    <row r="10" spans="1:32">
      <c r="A10" s="112">
        <v>44673</v>
      </c>
      <c r="B10" s="71">
        <v>1750</v>
      </c>
      <c r="C10" s="70">
        <v>1.6300000000000001</v>
      </c>
      <c r="D10" s="70">
        <v>2</v>
      </c>
      <c r="E10" s="100">
        <v>1</v>
      </c>
      <c r="F10" s="100">
        <v>9</v>
      </c>
      <c r="G10" s="58">
        <v>42.8</v>
      </c>
      <c r="H10" s="70">
        <v>11.86</v>
      </c>
      <c r="I10" s="62">
        <f>IFERROR(VLOOKUP(A10,相場!$A$3:$H$45,2,0)*H10,0)</f>
        <v>54.437399999999997</v>
      </c>
      <c r="J10" s="63">
        <f>IFERROR(ROUND(VLOOKUP(A10,相場!$A$3:$H$45,5,0)*I10,0),0)</f>
        <v>6998</v>
      </c>
      <c r="K10" s="107"/>
      <c r="L10" s="109">
        <f t="shared" si="0"/>
        <v>5.93</v>
      </c>
      <c r="M10" s="109">
        <f t="shared" si="1"/>
        <v>0.13855140186915887</v>
      </c>
      <c r="N10" s="107"/>
      <c r="O10" s="116"/>
      <c r="Q10" s="90"/>
      <c r="R10" s="8"/>
      <c r="S10" s="8"/>
      <c r="V10" s="1"/>
      <c r="W10" s="1"/>
    </row>
    <row r="11" spans="1:32">
      <c r="A11" s="112">
        <v>44673</v>
      </c>
      <c r="B11" s="71">
        <v>1752</v>
      </c>
      <c r="C11" s="70">
        <v>1.67</v>
      </c>
      <c r="D11" s="70">
        <v>2</v>
      </c>
      <c r="E11" s="100">
        <v>1</v>
      </c>
      <c r="F11" s="100">
        <v>9</v>
      </c>
      <c r="G11" s="58">
        <v>42.8</v>
      </c>
      <c r="H11" s="70">
        <v>13.21</v>
      </c>
      <c r="I11" s="62">
        <f>IFERROR(VLOOKUP(A11,相場!$A$3:$H$45,2,0)*H11,0)</f>
        <v>60.633900000000004</v>
      </c>
      <c r="J11" s="63">
        <f>IFERROR(ROUND(VLOOKUP(A11,相場!$A$3:$H$45,5,0)*I11,0),0)</f>
        <v>7795</v>
      </c>
      <c r="K11" s="107"/>
      <c r="L11" s="109">
        <f t="shared" si="0"/>
        <v>6.6050000000000004</v>
      </c>
      <c r="M11" s="109">
        <f t="shared" si="1"/>
        <v>0.15432242990654207</v>
      </c>
      <c r="N11" s="107"/>
      <c r="O11" s="116"/>
      <c r="P11" s="4"/>
      <c r="Q11" s="90"/>
      <c r="R11" s="8"/>
      <c r="S11" s="8"/>
      <c r="V11" s="1"/>
      <c r="W11" s="1"/>
    </row>
    <row r="12" spans="1:32">
      <c r="A12" s="112">
        <v>44674</v>
      </c>
      <c r="B12" s="71">
        <v>2024</v>
      </c>
      <c r="C12" s="70">
        <v>1.85</v>
      </c>
      <c r="D12" s="70">
        <v>2</v>
      </c>
      <c r="E12" s="100">
        <v>1</v>
      </c>
      <c r="F12" s="100">
        <v>9</v>
      </c>
      <c r="G12" s="58">
        <v>42.8</v>
      </c>
      <c r="H12" s="70">
        <v>11.96</v>
      </c>
      <c r="I12" s="62">
        <f>IFERROR(VLOOKUP(A12,相場!$A$3:$H$45,2,0)*H12,0)</f>
        <v>58.185400000000008</v>
      </c>
      <c r="J12" s="63">
        <f>IFERROR(ROUND(VLOOKUP(A12,相場!$A$3:$H$45,5,0)*I12,0),0)</f>
        <v>7463</v>
      </c>
      <c r="K12" s="107"/>
      <c r="L12" s="109">
        <f t="shared" si="0"/>
        <v>5.98</v>
      </c>
      <c r="M12" s="109">
        <f t="shared" si="1"/>
        <v>0.13971962616822431</v>
      </c>
      <c r="N12" s="107"/>
      <c r="O12" s="116"/>
      <c r="P12" s="4"/>
      <c r="Q12" s="90"/>
      <c r="R12" s="8"/>
      <c r="S12" s="8"/>
      <c r="V12" s="1"/>
      <c r="W12" s="1"/>
    </row>
    <row r="13" spans="1:32">
      <c r="A13" s="112">
        <v>44674</v>
      </c>
      <c r="B13" s="71">
        <v>2273</v>
      </c>
      <c r="C13" s="70">
        <v>2</v>
      </c>
      <c r="D13" s="70">
        <v>2</v>
      </c>
      <c r="E13" s="100">
        <v>1</v>
      </c>
      <c r="F13" s="100">
        <v>10</v>
      </c>
      <c r="G13" s="58">
        <v>46.8</v>
      </c>
      <c r="H13" s="70">
        <v>12.87</v>
      </c>
      <c r="I13" s="62">
        <f>IFERROR(VLOOKUP(A13,相場!$A$3:$H$45,2,0)*H13,0)</f>
        <v>62.612549999999999</v>
      </c>
      <c r="J13" s="63">
        <f>IFERROR(ROUND(VLOOKUP(A13,相場!$A$3:$H$45,5,0)*I13,0),0)</f>
        <v>8031</v>
      </c>
      <c r="K13" s="107"/>
      <c r="L13" s="109">
        <f t="shared" si="0"/>
        <v>6.4349999999999996</v>
      </c>
      <c r="M13" s="109">
        <f t="shared" si="1"/>
        <v>0.13750000000000001</v>
      </c>
      <c r="N13" s="107"/>
      <c r="O13" s="116"/>
      <c r="P13" s="4"/>
      <c r="Q13" s="90"/>
      <c r="R13" s="8"/>
      <c r="S13" s="8"/>
      <c r="V13" s="1"/>
      <c r="W13" s="1"/>
    </row>
    <row r="14" spans="1:32">
      <c r="A14" s="112">
        <v>44675</v>
      </c>
      <c r="B14" s="71">
        <v>1799</v>
      </c>
      <c r="C14" s="70">
        <v>1.68</v>
      </c>
      <c r="D14" s="70">
        <v>2.2000000000000002</v>
      </c>
      <c r="E14" s="100">
        <v>1</v>
      </c>
      <c r="F14" s="100">
        <v>10</v>
      </c>
      <c r="G14" s="58">
        <v>46.8</v>
      </c>
      <c r="H14" s="70">
        <v>14.94</v>
      </c>
      <c r="I14" s="62">
        <f>IFERROR(VLOOKUP(A14,相場!$A$3:$H$45,2,0)*H14,0)</f>
        <v>72.35441999999999</v>
      </c>
      <c r="J14" s="63">
        <f>IFERROR(ROUND(VLOOKUP(A14,相場!$A$3:$H$45,5,0)*I14,0),0)</f>
        <v>9280</v>
      </c>
      <c r="K14" s="107"/>
      <c r="L14" s="109">
        <f t="shared" si="0"/>
        <v>6.7909090909090901</v>
      </c>
      <c r="M14" s="109">
        <f t="shared" si="1"/>
        <v>0.1451048951048951</v>
      </c>
      <c r="N14" s="107"/>
      <c r="O14" s="116"/>
      <c r="P14" s="4"/>
      <c r="Q14" s="90"/>
      <c r="R14" s="8"/>
      <c r="S14" s="8"/>
      <c r="V14" s="1"/>
      <c r="W14" s="1"/>
    </row>
    <row r="15" spans="1:32">
      <c r="A15" s="112">
        <v>44678</v>
      </c>
      <c r="B15" s="71">
        <v>2344</v>
      </c>
      <c r="C15" s="70">
        <v>2.2000000000000002</v>
      </c>
      <c r="D15" s="70">
        <v>2.8</v>
      </c>
      <c r="E15" s="100">
        <v>1</v>
      </c>
      <c r="F15" s="100">
        <v>11</v>
      </c>
      <c r="G15" s="58">
        <v>50.8</v>
      </c>
      <c r="H15" s="70">
        <v>19.13</v>
      </c>
      <c r="I15" s="62">
        <f>IFERROR(VLOOKUP(A15,相場!$A$3:$H$45,2,0)*H15,0)</f>
        <v>104.83240000000001</v>
      </c>
      <c r="J15" s="63">
        <f>IFERROR(ROUND(VLOOKUP(A15,相場!$A$3:$H$45,5,0)*I15,0),0)</f>
        <v>13339</v>
      </c>
      <c r="K15" s="107"/>
      <c r="L15" s="109">
        <f t="shared" si="0"/>
        <v>6.8321428571428573</v>
      </c>
      <c r="M15" s="109">
        <f t="shared" si="1"/>
        <v>0.1344910011248594</v>
      </c>
      <c r="N15" s="107"/>
      <c r="O15" s="116"/>
      <c r="P15" s="4"/>
      <c r="Q15" s="90"/>
      <c r="R15" s="8"/>
      <c r="S15" s="8"/>
      <c r="V15" s="1"/>
      <c r="W15" s="1"/>
    </row>
    <row r="16" spans="1:32">
      <c r="A16" s="112"/>
      <c r="B16" s="71"/>
      <c r="C16" s="70"/>
      <c r="D16" s="70"/>
      <c r="E16" s="100"/>
      <c r="F16" s="100"/>
      <c r="G16" s="58"/>
      <c r="H16" s="70"/>
      <c r="I16" s="62">
        <f>IFERROR(VLOOKUP(A16,相場!$A$3:$H$45,2,0)*H16,0)</f>
        <v>0</v>
      </c>
      <c r="J16" s="63">
        <f>IFERROR(ROUND(VLOOKUP(A16,相場!$A$3:$H$45,5,0)*I16,0),0)</f>
        <v>0</v>
      </c>
      <c r="K16" s="107"/>
      <c r="L16" s="109">
        <f t="shared" si="0"/>
        <v>0</v>
      </c>
      <c r="M16" s="109">
        <f t="shared" si="1"/>
        <v>0</v>
      </c>
      <c r="N16" s="107"/>
      <c r="O16" s="116"/>
      <c r="P16" s="4"/>
      <c r="Q16" s="90"/>
      <c r="R16" s="8"/>
      <c r="S16" s="8"/>
      <c r="V16" s="1"/>
      <c r="W16" s="1"/>
    </row>
    <row r="17" spans="1:23">
      <c r="A17" s="112"/>
      <c r="B17" s="71"/>
      <c r="C17" s="70"/>
      <c r="D17" s="70"/>
      <c r="E17" s="100"/>
      <c r="F17" s="100"/>
      <c r="G17" s="58"/>
      <c r="H17" s="70"/>
      <c r="I17" s="62">
        <f>IFERROR(VLOOKUP(A17,相場!$A$3:$H$45,2,0)*H17,0)</f>
        <v>0</v>
      </c>
      <c r="J17" s="63">
        <f>IFERROR(ROUND(VLOOKUP(A17,相場!$A$3:$H$45,5,0)*I17,0),0)</f>
        <v>0</v>
      </c>
      <c r="K17" s="107"/>
      <c r="L17" s="109">
        <f t="shared" si="0"/>
        <v>0</v>
      </c>
      <c r="M17" s="109">
        <f t="shared" si="1"/>
        <v>0</v>
      </c>
      <c r="N17" s="107"/>
      <c r="O17" s="116"/>
      <c r="P17" s="4"/>
      <c r="Q17" s="90"/>
      <c r="R17" s="8"/>
      <c r="S17" s="8"/>
      <c r="V17" s="1"/>
      <c r="W17" s="1"/>
    </row>
    <row r="18" spans="1:23">
      <c r="A18" s="112"/>
      <c r="B18" s="71"/>
      <c r="C18" s="70"/>
      <c r="D18" s="70"/>
      <c r="E18" s="100"/>
      <c r="F18" s="100"/>
      <c r="G18" s="58"/>
      <c r="H18" s="70"/>
      <c r="I18" s="62">
        <f>IFERROR(VLOOKUP(A18,相場!$A$3:$H$45,2,0)*H18,0)</f>
        <v>0</v>
      </c>
      <c r="J18" s="63">
        <f>IFERROR(ROUND(VLOOKUP(A18,相場!$A$3:$H$45,5,0)*I18,0),0)</f>
        <v>0</v>
      </c>
      <c r="K18" s="107"/>
      <c r="L18" s="109">
        <f t="shared" si="0"/>
        <v>0</v>
      </c>
      <c r="M18" s="109">
        <f t="shared" si="1"/>
        <v>0</v>
      </c>
      <c r="N18" s="107"/>
      <c r="O18" s="116"/>
      <c r="P18" s="4"/>
      <c r="Q18" s="90"/>
      <c r="R18" s="61"/>
      <c r="S18" s="8"/>
      <c r="V18" s="1"/>
      <c r="W18" s="1"/>
    </row>
    <row r="19" spans="1:23">
      <c r="A19" s="112"/>
      <c r="B19" s="71"/>
      <c r="C19" s="70"/>
      <c r="D19" s="70"/>
      <c r="E19" s="100"/>
      <c r="F19" s="100"/>
      <c r="G19" s="58"/>
      <c r="H19" s="70"/>
      <c r="I19" s="62">
        <f>IFERROR(VLOOKUP(A19,相場!$A$3:$H$45,2,0)*H19,0)</f>
        <v>0</v>
      </c>
      <c r="J19" s="63">
        <f>IFERROR(ROUND(VLOOKUP(A19,相場!$A$3:$H$45,5,0)*I19,0),0)</f>
        <v>0</v>
      </c>
      <c r="K19" s="107"/>
      <c r="L19" s="109">
        <f t="shared" si="0"/>
        <v>0</v>
      </c>
      <c r="M19" s="109">
        <f t="shared" si="1"/>
        <v>0</v>
      </c>
      <c r="N19" s="107"/>
      <c r="O19" s="116"/>
      <c r="P19" s="4"/>
      <c r="Q19" s="90"/>
      <c r="R19" s="61"/>
      <c r="S19" s="8"/>
      <c r="V19" s="1"/>
      <c r="W19" s="1"/>
    </row>
    <row r="20" spans="1:23">
      <c r="A20" s="112"/>
      <c r="B20" s="71"/>
      <c r="C20" s="70"/>
      <c r="D20" s="70"/>
      <c r="E20" s="100"/>
      <c r="F20" s="100"/>
      <c r="G20" s="58"/>
      <c r="H20" s="70"/>
      <c r="I20" s="62">
        <f>IFERROR(VLOOKUP(A20,相場!$A$3:$H$45,2,0)*H20,0)</f>
        <v>0</v>
      </c>
      <c r="J20" s="63">
        <f>IFERROR(ROUND(VLOOKUP(A20,相場!$A$3:$H$45,5,0)*I20,0),0)</f>
        <v>0</v>
      </c>
      <c r="K20" s="107"/>
      <c r="L20" s="109">
        <f t="shared" si="0"/>
        <v>0</v>
      </c>
      <c r="M20" s="109">
        <f t="shared" si="1"/>
        <v>0</v>
      </c>
      <c r="N20" s="107"/>
      <c r="O20" s="116"/>
      <c r="P20" s="4"/>
      <c r="Q20" s="90"/>
      <c r="R20" s="61"/>
      <c r="S20" s="8"/>
      <c r="V20" s="1"/>
      <c r="W20" s="1"/>
    </row>
    <row r="21" spans="1:23">
      <c r="A21" s="112"/>
      <c r="B21" s="71"/>
      <c r="C21" s="70"/>
      <c r="D21" s="70"/>
      <c r="E21" s="100"/>
      <c r="F21" s="100"/>
      <c r="G21" s="58"/>
      <c r="H21" s="70"/>
      <c r="I21" s="62">
        <f>IFERROR(VLOOKUP(A21,相場!$A$3:$H$45,2,0)*H21,0)</f>
        <v>0</v>
      </c>
      <c r="J21" s="63">
        <f>IFERROR(ROUND(VLOOKUP(A21,相場!$A$3:$H$45,5,0)*I21,0),0)</f>
        <v>0</v>
      </c>
      <c r="K21" s="107"/>
      <c r="L21" s="109">
        <f t="shared" si="0"/>
        <v>0</v>
      </c>
      <c r="M21" s="109">
        <f t="shared" si="1"/>
        <v>0</v>
      </c>
      <c r="N21" s="107"/>
      <c r="O21" s="116"/>
      <c r="P21" s="4"/>
      <c r="Q21" s="90"/>
      <c r="R21" s="61"/>
      <c r="S21" s="8"/>
    </row>
    <row r="22" spans="1:23">
      <c r="A22" s="112"/>
      <c r="B22" s="71"/>
      <c r="C22" s="70"/>
      <c r="D22" s="70"/>
      <c r="E22" s="100"/>
      <c r="F22" s="100"/>
      <c r="G22" s="58"/>
      <c r="H22" s="70"/>
      <c r="I22" s="62">
        <f>IFERROR(VLOOKUP(A22,相場!$A$3:$H$45,2,0)*H22,0)</f>
        <v>0</v>
      </c>
      <c r="J22" s="63">
        <f>IFERROR(ROUND(VLOOKUP(A22,相場!$A$3:$H$45,5,0)*I22,0),0)</f>
        <v>0</v>
      </c>
      <c r="K22" s="107"/>
      <c r="L22" s="109">
        <f t="shared" si="0"/>
        <v>0</v>
      </c>
      <c r="M22" s="109">
        <f t="shared" si="1"/>
        <v>0</v>
      </c>
      <c r="N22" s="107"/>
      <c r="O22" s="116"/>
      <c r="P22" s="4"/>
      <c r="Q22" s="90"/>
      <c r="R22" s="61"/>
      <c r="S22" s="8"/>
    </row>
    <row r="23" spans="1:23">
      <c r="A23" s="112"/>
      <c r="B23" s="71"/>
      <c r="C23" s="70"/>
      <c r="D23" s="70"/>
      <c r="E23" s="100"/>
      <c r="F23" s="100"/>
      <c r="G23" s="58"/>
      <c r="H23" s="70"/>
      <c r="I23" s="62">
        <f>IFERROR(VLOOKUP(A23,相場!$A$3:$H$45,2,0)*H23,0)</f>
        <v>0</v>
      </c>
      <c r="J23" s="63">
        <f>IFERROR(ROUND(VLOOKUP(A23,相場!$A$3:$H$45,5,0)*I23,0),0)</f>
        <v>0</v>
      </c>
      <c r="K23" s="107"/>
      <c r="L23" s="109">
        <f t="shared" si="0"/>
        <v>0</v>
      </c>
      <c r="M23" s="109">
        <f t="shared" si="1"/>
        <v>0</v>
      </c>
      <c r="N23" s="107"/>
      <c r="O23" s="116"/>
      <c r="P23" s="4"/>
      <c r="R23" s="61"/>
      <c r="S23" s="8"/>
    </row>
    <row r="24" spans="1:23">
      <c r="A24" s="112"/>
      <c r="B24" s="71"/>
      <c r="C24" s="70"/>
      <c r="D24" s="70"/>
      <c r="E24" s="100"/>
      <c r="F24" s="100"/>
      <c r="G24" s="58"/>
      <c r="H24" s="70"/>
      <c r="I24" s="62">
        <f>IFERROR(VLOOKUP(A24,相場!$A$3:$H$45,2,0)*H24,0)</f>
        <v>0</v>
      </c>
      <c r="J24" s="63">
        <f>IFERROR(ROUND(VLOOKUP(A24,相場!$A$3:$H$45,5,0)*I24,0),0)</f>
        <v>0</v>
      </c>
      <c r="K24" s="107"/>
      <c r="L24" s="109">
        <f t="shared" si="0"/>
        <v>0</v>
      </c>
      <c r="M24" s="109">
        <f t="shared" si="1"/>
        <v>0</v>
      </c>
      <c r="N24" s="107"/>
      <c r="O24" s="116"/>
      <c r="P24" s="4"/>
      <c r="R24" s="61"/>
      <c r="S24" s="8"/>
    </row>
    <row r="25" spans="1:23">
      <c r="A25" s="112"/>
      <c r="B25" s="71"/>
      <c r="C25" s="70"/>
      <c r="D25" s="70"/>
      <c r="E25" s="100"/>
      <c r="F25" s="100"/>
      <c r="G25" s="58"/>
      <c r="H25" s="70"/>
      <c r="I25" s="62">
        <f>IFERROR(VLOOKUP(A25,相場!$A$3:$H$45,2,0)*H25,0)</f>
        <v>0</v>
      </c>
      <c r="J25" s="63">
        <f>IFERROR(ROUND(VLOOKUP(A25,相場!$A$3:$H$45,5,0)*I25,0),0)</f>
        <v>0</v>
      </c>
      <c r="K25" s="107"/>
      <c r="L25" s="109">
        <f t="shared" si="0"/>
        <v>0</v>
      </c>
      <c r="M25" s="109">
        <f t="shared" si="1"/>
        <v>0</v>
      </c>
      <c r="N25" s="107"/>
      <c r="O25" s="116"/>
      <c r="R25" s="61"/>
      <c r="S25" s="8"/>
    </row>
    <row r="26" spans="1:23">
      <c r="A26" s="112"/>
      <c r="B26" s="71"/>
      <c r="C26" s="70"/>
      <c r="D26" s="70"/>
      <c r="E26" s="100"/>
      <c r="F26" s="100"/>
      <c r="G26" s="58"/>
      <c r="H26" s="70"/>
      <c r="I26" s="62">
        <f>IFERROR(VLOOKUP(A26,相場!$A$3:$H$45,2,0)*H26,0)</f>
        <v>0</v>
      </c>
      <c r="J26" s="63">
        <f>IFERROR(ROUND(VLOOKUP(A26,相場!$A$3:$H$45,5,0)*I26,0),0)</f>
        <v>0</v>
      </c>
      <c r="K26" s="107"/>
      <c r="L26" s="109">
        <f t="shared" si="0"/>
        <v>0</v>
      </c>
      <c r="M26" s="109">
        <f t="shared" si="1"/>
        <v>0</v>
      </c>
      <c r="N26" s="107"/>
      <c r="O26" s="116"/>
    </row>
    <row r="27" spans="1:23">
      <c r="A27" s="112"/>
      <c r="B27" s="71"/>
      <c r="C27" s="70"/>
      <c r="D27" s="70"/>
      <c r="E27" s="100"/>
      <c r="F27" s="100"/>
      <c r="G27" s="58"/>
      <c r="H27" s="70"/>
      <c r="I27" s="62">
        <f>IFERROR(VLOOKUP(A27,相場!$A$3:$H$45,2,0)*H27,0)</f>
        <v>0</v>
      </c>
      <c r="J27" s="63">
        <f>IFERROR(ROUND(VLOOKUP(A27,相場!$A$3:$H$45,5,0)*I27,0),0)</f>
        <v>0</v>
      </c>
      <c r="K27" s="107"/>
      <c r="L27" s="109">
        <f t="shared" si="0"/>
        <v>0</v>
      </c>
      <c r="M27" s="109">
        <f t="shared" si="1"/>
        <v>0</v>
      </c>
      <c r="N27" s="107"/>
      <c r="O27" s="116"/>
    </row>
    <row r="28" spans="1:23">
      <c r="A28" s="112"/>
      <c r="B28" s="71"/>
      <c r="C28" s="70"/>
      <c r="D28" s="70"/>
      <c r="E28" s="100"/>
      <c r="F28" s="100"/>
      <c r="G28" s="58"/>
      <c r="H28" s="70"/>
      <c r="I28" s="62">
        <f>IFERROR(VLOOKUP(A28,相場!$A$3:$H$45,2,0)*H28,0)</f>
        <v>0</v>
      </c>
      <c r="J28" s="63">
        <f>IFERROR(ROUND(VLOOKUP(A28,相場!$A$3:$H$45,5,0)*I28,0),0)</f>
        <v>0</v>
      </c>
      <c r="K28" s="107"/>
      <c r="L28" s="109">
        <f t="shared" si="0"/>
        <v>0</v>
      </c>
      <c r="M28" s="109">
        <f t="shared" si="1"/>
        <v>0</v>
      </c>
      <c r="N28" s="107"/>
      <c r="O28" s="116"/>
    </row>
    <row r="29" spans="1:23">
      <c r="A29" s="112"/>
      <c r="B29" s="71"/>
      <c r="C29" s="70"/>
      <c r="D29" s="70"/>
      <c r="E29" s="100"/>
      <c r="F29" s="100"/>
      <c r="G29" s="58"/>
      <c r="H29" s="70"/>
      <c r="I29" s="62">
        <f>IFERROR(VLOOKUP(A29,相場!$A$3:$H$45,2,0)*H29,0)</f>
        <v>0</v>
      </c>
      <c r="J29" s="63">
        <f>IFERROR(ROUND(VLOOKUP(A29,相場!$A$3:$H$45,5,0)*I29,0),0)</f>
        <v>0</v>
      </c>
      <c r="K29" s="107"/>
      <c r="L29" s="109">
        <f t="shared" si="0"/>
        <v>0</v>
      </c>
      <c r="M29" s="109">
        <f t="shared" si="1"/>
        <v>0</v>
      </c>
      <c r="N29" s="107"/>
      <c r="O29" s="116"/>
    </row>
    <row r="30" spans="1:23">
      <c r="A30" s="112"/>
      <c r="B30" s="71"/>
      <c r="C30" s="70"/>
      <c r="D30" s="70"/>
      <c r="E30" s="100"/>
      <c r="F30" s="100"/>
      <c r="G30" s="58"/>
      <c r="H30" s="70"/>
      <c r="I30" s="62">
        <f>IFERROR(VLOOKUP(A30,相場!$A$3:$H$45,2,0)*H30,0)</f>
        <v>0</v>
      </c>
      <c r="J30" s="63">
        <f>IFERROR(ROUND(VLOOKUP(A30,相場!$A$3:$H$45,5,0)*I30,0),0)</f>
        <v>0</v>
      </c>
      <c r="K30" s="107"/>
      <c r="L30" s="109">
        <f t="shared" si="0"/>
        <v>0</v>
      </c>
      <c r="M30" s="109">
        <f t="shared" si="1"/>
        <v>0</v>
      </c>
      <c r="N30" s="107"/>
      <c r="O30" s="116"/>
    </row>
    <row r="31" spans="1:23">
      <c r="A31" s="112"/>
      <c r="B31" s="71"/>
      <c r="C31" s="70"/>
      <c r="D31" s="70"/>
      <c r="E31" s="100"/>
      <c r="F31" s="100"/>
      <c r="G31" s="58"/>
      <c r="H31" s="70"/>
      <c r="I31" s="62">
        <f>IFERROR(VLOOKUP(A31,相場!$A$3:$H$45,2,0)*H31,0)</f>
        <v>0</v>
      </c>
      <c r="J31" s="63">
        <f>IFERROR(ROUND(VLOOKUP(A31,相場!$A$3:$H$45,5,0)*I31,0),0)</f>
        <v>0</v>
      </c>
      <c r="K31" s="107"/>
      <c r="L31" s="109">
        <f t="shared" si="0"/>
        <v>0</v>
      </c>
      <c r="M31" s="109">
        <f t="shared" si="1"/>
        <v>0</v>
      </c>
      <c r="N31" s="107"/>
      <c r="O31" s="116"/>
    </row>
    <row r="32" spans="1:23">
      <c r="A32" s="112"/>
      <c r="B32" s="71"/>
      <c r="C32" s="70"/>
      <c r="D32" s="70"/>
      <c r="E32" s="100"/>
      <c r="F32" s="100"/>
      <c r="G32" s="58"/>
      <c r="H32" s="70"/>
      <c r="I32" s="62">
        <f>IFERROR(VLOOKUP(A32,相場!$A$3:$H$45,2,0)*H32,0)</f>
        <v>0</v>
      </c>
      <c r="J32" s="63">
        <f>IFERROR(ROUND(VLOOKUP(A32,相場!$A$3:$H$45,5,0)*I32,0),0)</f>
        <v>0</v>
      </c>
      <c r="K32" s="107"/>
      <c r="L32" s="109">
        <f t="shared" si="0"/>
        <v>0</v>
      </c>
      <c r="M32" s="109">
        <f t="shared" si="1"/>
        <v>0</v>
      </c>
      <c r="N32" s="107"/>
      <c r="O32" s="116"/>
    </row>
    <row r="33" spans="1:15">
      <c r="A33" s="112"/>
      <c r="B33" s="71"/>
      <c r="C33" s="70"/>
      <c r="D33" s="70"/>
      <c r="E33" s="100"/>
      <c r="F33" s="100"/>
      <c r="G33" s="58"/>
      <c r="H33" s="70"/>
      <c r="I33" s="62">
        <f>IFERROR(VLOOKUP(A33,相場!$A$3:$H$45,2,0)*H33,0)</f>
        <v>0</v>
      </c>
      <c r="J33" s="63">
        <f>IFERROR(ROUND(VLOOKUP(A33,相場!$A$3:$H$45,5,0)*I33,0),0)</f>
        <v>0</v>
      </c>
      <c r="K33" s="107"/>
      <c r="L33" s="109">
        <f t="shared" si="0"/>
        <v>0</v>
      </c>
      <c r="M33" s="109">
        <f t="shared" si="1"/>
        <v>0</v>
      </c>
      <c r="N33" s="107"/>
      <c r="O33" s="116"/>
    </row>
    <row r="34" spans="1:15">
      <c r="A34" s="112"/>
      <c r="B34" s="71"/>
      <c r="C34" s="70"/>
      <c r="D34" s="70"/>
      <c r="E34" s="100"/>
      <c r="F34" s="100"/>
      <c r="G34" s="58"/>
      <c r="H34" s="70"/>
      <c r="I34" s="62">
        <f>IFERROR(VLOOKUP(A34,相場!$A$3:$H$45,2,0)*H34,0)</f>
        <v>0</v>
      </c>
      <c r="J34" s="63">
        <f>IFERROR(ROUND(VLOOKUP(A34,相場!$A$3:$H$45,5,0)*I34,0),0)</f>
        <v>0</v>
      </c>
      <c r="K34" s="107"/>
      <c r="L34" s="109">
        <f t="shared" si="0"/>
        <v>0</v>
      </c>
      <c r="M34" s="109">
        <f t="shared" si="1"/>
        <v>0</v>
      </c>
      <c r="N34" s="107"/>
      <c r="O34" s="116"/>
    </row>
    <row r="35" spans="1:15">
      <c r="A35" s="112"/>
      <c r="B35" s="71"/>
      <c r="C35" s="70"/>
      <c r="D35" s="70"/>
      <c r="E35" s="100"/>
      <c r="F35" s="100"/>
      <c r="G35" s="58"/>
      <c r="H35" s="70"/>
      <c r="I35" s="62">
        <f>IFERROR(VLOOKUP(A35,相場!$A$3:$H$45,2,0)*H35,0)</f>
        <v>0</v>
      </c>
      <c r="J35" s="63">
        <f>IFERROR(ROUND(VLOOKUP(A35,相場!$A$3:$H$45,5,0)*I35,0),0)</f>
        <v>0</v>
      </c>
      <c r="K35" s="107"/>
      <c r="L35" s="109">
        <f t="shared" si="0"/>
        <v>0</v>
      </c>
      <c r="M35" s="109">
        <f t="shared" si="1"/>
        <v>0</v>
      </c>
      <c r="N35" s="107"/>
      <c r="O35" s="116"/>
    </row>
    <row r="36" spans="1:15">
      <c r="A36" s="112"/>
      <c r="B36" s="71"/>
      <c r="C36" s="70"/>
      <c r="D36" s="70"/>
      <c r="E36" s="100"/>
      <c r="F36" s="100"/>
      <c r="G36" s="58"/>
      <c r="H36" s="70"/>
      <c r="I36" s="62">
        <f>IFERROR(VLOOKUP(A36,相場!$A$3:$H$45,2,0)*H36,0)</f>
        <v>0</v>
      </c>
      <c r="J36" s="63">
        <f>IFERROR(ROUND(VLOOKUP(A36,相場!$A$3:$H$45,5,0)*I36,0),0)</f>
        <v>0</v>
      </c>
      <c r="K36" s="107"/>
      <c r="L36" s="109">
        <f t="shared" si="0"/>
        <v>0</v>
      </c>
      <c r="M36" s="109">
        <f t="shared" si="1"/>
        <v>0</v>
      </c>
      <c r="N36" s="107"/>
      <c r="O36" s="116"/>
    </row>
    <row r="37" spans="1:15">
      <c r="A37" s="112"/>
      <c r="B37" s="71"/>
      <c r="C37" s="70"/>
      <c r="D37" s="70"/>
      <c r="E37" s="100"/>
      <c r="F37" s="100"/>
      <c r="G37" s="58"/>
      <c r="H37" s="70"/>
      <c r="I37" s="62">
        <f>IFERROR(VLOOKUP(A37,相場!$A$3:$H$45,2,0)*H37,0)</f>
        <v>0</v>
      </c>
      <c r="J37" s="63">
        <f>IFERROR(ROUND(VLOOKUP(A37,相場!$A$3:$H$45,5,0)*I37,0),0)</f>
        <v>0</v>
      </c>
      <c r="K37" s="107"/>
      <c r="L37" s="109">
        <f t="shared" si="0"/>
        <v>0</v>
      </c>
      <c r="M37" s="109">
        <f t="shared" si="1"/>
        <v>0</v>
      </c>
      <c r="N37" s="107"/>
      <c r="O37" s="116"/>
    </row>
    <row r="38" spans="1:15">
      <c r="A38" s="112"/>
      <c r="B38" s="71"/>
      <c r="C38" s="70"/>
      <c r="D38" s="70"/>
      <c r="E38" s="100"/>
      <c r="F38" s="100"/>
      <c r="G38" s="58"/>
      <c r="H38" s="70"/>
      <c r="I38" s="62">
        <f>IFERROR(VLOOKUP(A38,相場!$A$3:$H$45,2,0)*H38,0)</f>
        <v>0</v>
      </c>
      <c r="J38" s="63">
        <f>IFERROR(ROUND(VLOOKUP(A38,相場!$A$3:$H$45,5,0)*I38,0),0)</f>
        <v>0</v>
      </c>
      <c r="K38" s="107"/>
      <c r="L38" s="109">
        <f t="shared" si="0"/>
        <v>0</v>
      </c>
      <c r="M38" s="109">
        <f t="shared" si="1"/>
        <v>0</v>
      </c>
      <c r="N38" s="107"/>
      <c r="O38" s="116"/>
    </row>
    <row r="39" spans="1:15">
      <c r="A39" s="112"/>
      <c r="B39" s="71"/>
      <c r="C39" s="70"/>
      <c r="D39" s="70"/>
      <c r="E39" s="100"/>
      <c r="F39" s="100"/>
      <c r="G39" s="58"/>
      <c r="H39" s="70"/>
      <c r="I39" s="62">
        <f>IFERROR(VLOOKUP(A39,相場!$A$3:$H$45,2,0)*H39,0)</f>
        <v>0</v>
      </c>
      <c r="J39" s="63">
        <f>IFERROR(ROUND(VLOOKUP(A39,相場!$A$3:$H$45,5,0)*I39,0),0)</f>
        <v>0</v>
      </c>
      <c r="K39" s="107"/>
      <c r="L39" s="109">
        <f t="shared" si="0"/>
        <v>0</v>
      </c>
      <c r="M39" s="109">
        <f t="shared" si="1"/>
        <v>0</v>
      </c>
      <c r="N39" s="107"/>
      <c r="O39" s="116"/>
    </row>
    <row r="40" spans="1:15">
      <c r="A40" s="112"/>
      <c r="B40" s="71"/>
      <c r="C40" s="70"/>
      <c r="D40" s="70"/>
      <c r="E40" s="100"/>
      <c r="F40" s="100"/>
      <c r="G40" s="58"/>
      <c r="H40" s="70"/>
      <c r="I40" s="62">
        <f>IFERROR(VLOOKUP(A40,相場!$A$3:$H$45,2,0)*H40,0)</f>
        <v>0</v>
      </c>
      <c r="J40" s="63">
        <f>IFERROR(ROUND(VLOOKUP(A40,相場!$A$3:$H$45,5,0)*I40,0),0)</f>
        <v>0</v>
      </c>
      <c r="K40" s="107"/>
      <c r="L40" s="109">
        <f t="shared" si="0"/>
        <v>0</v>
      </c>
      <c r="M40" s="109">
        <f t="shared" si="1"/>
        <v>0</v>
      </c>
      <c r="N40" s="107"/>
      <c r="O40" s="116"/>
    </row>
    <row r="41" spans="1:15">
      <c r="A41" s="112"/>
      <c r="B41" s="71"/>
      <c r="C41" s="70"/>
      <c r="D41" s="70"/>
      <c r="E41" s="100"/>
      <c r="F41" s="100"/>
      <c r="G41" s="58"/>
      <c r="H41" s="70"/>
      <c r="I41" s="62">
        <f>IFERROR(VLOOKUP(A41,相場!$A$3:$H$45,2,0)*H41,0)</f>
        <v>0</v>
      </c>
      <c r="J41" s="63">
        <f>IFERROR(ROUND(VLOOKUP(A41,相場!$A$3:$H$45,5,0)*I41,0),0)</f>
        <v>0</v>
      </c>
      <c r="K41" s="107"/>
      <c r="L41" s="109">
        <f t="shared" si="0"/>
        <v>0</v>
      </c>
      <c r="M41" s="109">
        <f t="shared" si="1"/>
        <v>0</v>
      </c>
      <c r="N41" s="107"/>
      <c r="O41" s="116"/>
    </row>
    <row r="42" spans="1:15">
      <c r="A42" s="112"/>
      <c r="B42" s="71"/>
      <c r="C42" s="70"/>
      <c r="D42" s="70"/>
      <c r="E42" s="100"/>
      <c r="F42" s="100"/>
      <c r="G42" s="58"/>
      <c r="H42" s="70"/>
      <c r="I42" s="62">
        <f>IFERROR(VLOOKUP(A42,相場!$A$3:$H$45,2,0)*H42,0)</f>
        <v>0</v>
      </c>
      <c r="J42" s="63">
        <f>IFERROR(ROUND(VLOOKUP(A42,相場!$A$3:$H$45,5,0)*I42,0),0)</f>
        <v>0</v>
      </c>
      <c r="K42" s="107"/>
      <c r="L42" s="109">
        <f t="shared" si="0"/>
        <v>0</v>
      </c>
      <c r="M42" s="109">
        <f t="shared" si="1"/>
        <v>0</v>
      </c>
      <c r="N42" s="107"/>
      <c r="O42" s="116"/>
    </row>
    <row r="43" spans="1:15">
      <c r="A43" s="112"/>
      <c r="B43" s="71"/>
      <c r="C43" s="70"/>
      <c r="D43" s="70"/>
      <c r="E43" s="100"/>
      <c r="F43" s="100"/>
      <c r="G43" s="58"/>
      <c r="H43" s="70"/>
      <c r="I43" s="62">
        <f>IFERROR(VLOOKUP(A43,相場!$A$3:$H$45,2,0)*H43,0)</f>
        <v>0</v>
      </c>
      <c r="J43" s="63">
        <f>IFERROR(ROUND(VLOOKUP(A43,相場!$A$3:$H$45,5,0)*I43,0),0)</f>
        <v>0</v>
      </c>
      <c r="K43" s="107"/>
      <c r="L43" s="109">
        <f t="shared" si="0"/>
        <v>0</v>
      </c>
      <c r="M43" s="109">
        <f t="shared" si="1"/>
        <v>0</v>
      </c>
      <c r="N43" s="107"/>
      <c r="O43" s="116"/>
    </row>
    <row r="44" spans="1:15">
      <c r="A44" s="112"/>
      <c r="B44" s="71"/>
      <c r="C44" s="70"/>
      <c r="D44" s="70"/>
      <c r="E44" s="100"/>
      <c r="F44" s="100"/>
      <c r="G44" s="58"/>
      <c r="H44" s="70"/>
      <c r="I44" s="62">
        <f>IFERROR(VLOOKUP(A44,相場!$A$3:$H$45,2,0)*H44,0)</f>
        <v>0</v>
      </c>
      <c r="J44" s="63">
        <f>IFERROR(ROUND(VLOOKUP(A44,相場!$A$3:$H$45,5,0)*I44,0),0)</f>
        <v>0</v>
      </c>
      <c r="K44" s="107"/>
      <c r="L44" s="109">
        <f t="shared" si="0"/>
        <v>0</v>
      </c>
      <c r="M44" s="109">
        <f t="shared" si="1"/>
        <v>0</v>
      </c>
      <c r="N44" s="107"/>
      <c r="O44" s="116"/>
    </row>
    <row r="45" spans="1:15">
      <c r="A45" s="112"/>
      <c r="B45" s="71"/>
      <c r="C45" s="70"/>
      <c r="D45" s="70"/>
      <c r="E45" s="100"/>
      <c r="F45" s="100"/>
      <c r="G45" s="58"/>
      <c r="H45" s="70"/>
      <c r="I45" s="62">
        <f>IFERROR(VLOOKUP(A45,相場!$A$3:$H$45,2,0)*H45,0)</f>
        <v>0</v>
      </c>
      <c r="J45" s="63">
        <f>IFERROR(ROUND(VLOOKUP(A45,相場!$A$3:$H$45,5,0)*I45,0),0)</f>
        <v>0</v>
      </c>
      <c r="K45" s="107"/>
      <c r="L45" s="109">
        <f t="shared" si="0"/>
        <v>0</v>
      </c>
      <c r="M45" s="109">
        <f t="shared" si="1"/>
        <v>0</v>
      </c>
      <c r="N45" s="107"/>
      <c r="O45" s="116"/>
    </row>
    <row r="46" spans="1:15">
      <c r="A46" s="112"/>
      <c r="B46" s="71"/>
      <c r="C46" s="70"/>
      <c r="D46" s="70"/>
      <c r="E46" s="100"/>
      <c r="F46" s="100"/>
      <c r="G46" s="58"/>
      <c r="H46" s="70"/>
      <c r="I46" s="62">
        <f>IFERROR(VLOOKUP(A46,相場!$A$3:$H$45,2,0)*H46,0)</f>
        <v>0</v>
      </c>
      <c r="J46" s="63">
        <f>IFERROR(ROUND(VLOOKUP(A46,相場!$A$3:$H$45,5,0)*I46,0),0)</f>
        <v>0</v>
      </c>
      <c r="K46" s="107"/>
      <c r="L46" s="109">
        <f t="shared" si="0"/>
        <v>0</v>
      </c>
      <c r="M46" s="109">
        <f t="shared" si="1"/>
        <v>0</v>
      </c>
      <c r="N46" s="107"/>
      <c r="O46" s="116"/>
    </row>
    <row r="47" spans="1:15">
      <c r="A47" s="112"/>
      <c r="B47" s="71"/>
      <c r="C47" s="70"/>
      <c r="D47" s="70"/>
      <c r="E47" s="100"/>
      <c r="F47" s="100"/>
      <c r="G47" s="58"/>
      <c r="H47" s="70"/>
      <c r="I47" s="62">
        <f>IFERROR(VLOOKUP(A47,相場!$A$3:$H$45,2,0)*H47,0)</f>
        <v>0</v>
      </c>
      <c r="J47" s="63">
        <f>IFERROR(ROUND(VLOOKUP(A47,相場!$A$3:$H$45,5,0)*I47,0),0)</f>
        <v>0</v>
      </c>
      <c r="K47" s="107"/>
      <c r="L47" s="109">
        <f t="shared" si="0"/>
        <v>0</v>
      </c>
      <c r="M47" s="109">
        <f t="shared" si="1"/>
        <v>0</v>
      </c>
      <c r="N47" s="107"/>
      <c r="O47" s="116"/>
    </row>
    <row r="48" spans="1:15">
      <c r="A48" s="112"/>
      <c r="B48" s="71"/>
      <c r="C48" s="70"/>
      <c r="D48" s="70"/>
      <c r="E48" s="100"/>
      <c r="F48" s="100"/>
      <c r="G48" s="58"/>
      <c r="H48" s="70"/>
      <c r="I48" s="62">
        <f>IFERROR(VLOOKUP(A48,相場!$A$3:$H$45,2,0)*H48,0)</f>
        <v>0</v>
      </c>
      <c r="J48" s="63">
        <f>IFERROR(ROUND(VLOOKUP(A48,相場!$A$3:$H$45,5,0)*I48,0),0)</f>
        <v>0</v>
      </c>
      <c r="K48" s="107"/>
      <c r="L48" s="109">
        <f t="shared" si="0"/>
        <v>0</v>
      </c>
      <c r="M48" s="109">
        <f t="shared" si="1"/>
        <v>0</v>
      </c>
      <c r="N48" s="107"/>
      <c r="O48" s="116"/>
    </row>
    <row r="49" spans="1:15">
      <c r="A49" s="112"/>
      <c r="B49" s="71"/>
      <c r="C49" s="70"/>
      <c r="D49" s="70"/>
      <c r="E49" s="100"/>
      <c r="F49" s="100"/>
      <c r="G49" s="58"/>
      <c r="H49" s="70"/>
      <c r="I49" s="62">
        <f>IFERROR(VLOOKUP(A49,相場!$A$3:$H$45,2,0)*H49,0)</f>
        <v>0</v>
      </c>
      <c r="J49" s="63">
        <f>IFERROR(ROUND(VLOOKUP(A49,相場!$A$3:$H$45,5,0)*I49,0),0)</f>
        <v>0</v>
      </c>
      <c r="K49" s="107"/>
      <c r="L49" s="109">
        <f t="shared" si="0"/>
        <v>0</v>
      </c>
      <c r="M49" s="109">
        <f t="shared" si="1"/>
        <v>0</v>
      </c>
      <c r="N49" s="107"/>
      <c r="O49" s="116"/>
    </row>
    <row r="50" spans="1:15">
      <c r="A50" s="112"/>
      <c r="B50" s="71"/>
      <c r="C50" s="70"/>
      <c r="D50" s="70"/>
      <c r="E50" s="100"/>
      <c r="F50" s="100"/>
      <c r="G50" s="58"/>
      <c r="H50" s="70"/>
      <c r="I50" s="62">
        <f>IFERROR(VLOOKUP(A50,相場!$A$3:$H$45,2,0)*H50,0)</f>
        <v>0</v>
      </c>
      <c r="J50" s="63">
        <f>IFERROR(ROUND(VLOOKUP(A50,相場!$A$3:$H$45,5,0)*I50,0),0)</f>
        <v>0</v>
      </c>
      <c r="K50" s="107"/>
      <c r="L50" s="109">
        <f t="shared" si="0"/>
        <v>0</v>
      </c>
      <c r="M50" s="109">
        <f t="shared" si="1"/>
        <v>0</v>
      </c>
      <c r="N50" s="107"/>
      <c r="O50" s="116"/>
    </row>
    <row r="51" spans="1:15">
      <c r="A51" s="112"/>
      <c r="B51" s="71"/>
      <c r="C51" s="70"/>
      <c r="D51" s="70"/>
      <c r="E51" s="100"/>
      <c r="F51" s="100"/>
      <c r="G51" s="58"/>
      <c r="H51" s="70"/>
      <c r="I51" s="62">
        <f>IFERROR(VLOOKUP(A51,相場!$A$3:$H$45,2,0)*H51,0)</f>
        <v>0</v>
      </c>
      <c r="J51" s="63">
        <f>IFERROR(ROUND(VLOOKUP(A51,相場!$A$3:$H$45,5,0)*I51,0),0)</f>
        <v>0</v>
      </c>
      <c r="K51" s="107"/>
      <c r="L51" s="109">
        <f t="shared" si="0"/>
        <v>0</v>
      </c>
      <c r="M51" s="109">
        <f t="shared" si="1"/>
        <v>0</v>
      </c>
      <c r="N51" s="107"/>
      <c r="O51" s="116"/>
    </row>
    <row r="52" spans="1:15">
      <c r="A52" s="112"/>
      <c r="B52" s="71"/>
      <c r="C52" s="70"/>
      <c r="D52" s="70"/>
      <c r="E52" s="100"/>
      <c r="F52" s="100"/>
      <c r="G52" s="58"/>
      <c r="H52" s="70"/>
      <c r="I52" s="62">
        <f>IFERROR(VLOOKUP(A52,相場!$A$3:$H$45,2,0)*H52,0)</f>
        <v>0</v>
      </c>
      <c r="J52" s="63">
        <f>IFERROR(ROUND(VLOOKUP(A52,相場!$A$3:$H$45,5,0)*I52,0),0)</f>
        <v>0</v>
      </c>
      <c r="K52" s="107"/>
      <c r="L52" s="109">
        <f t="shared" si="0"/>
        <v>0</v>
      </c>
      <c r="M52" s="109">
        <f t="shared" si="1"/>
        <v>0</v>
      </c>
      <c r="N52" s="107"/>
      <c r="O52" s="116"/>
    </row>
    <row r="53" spans="1:15">
      <c r="A53" s="112"/>
      <c r="B53" s="71"/>
      <c r="C53" s="70"/>
      <c r="D53" s="70"/>
      <c r="E53" s="100"/>
      <c r="F53" s="100"/>
      <c r="G53" s="58"/>
      <c r="H53" s="70"/>
      <c r="I53" s="62">
        <f>IFERROR(VLOOKUP(A53,相場!$A$3:$H$45,2,0)*H53,0)</f>
        <v>0</v>
      </c>
      <c r="J53" s="63">
        <f>IFERROR(ROUND(VLOOKUP(A53,相場!$A$3:$H$45,5,0)*I53,0),0)</f>
        <v>0</v>
      </c>
      <c r="K53" s="107"/>
      <c r="L53" s="109">
        <f t="shared" si="0"/>
        <v>0</v>
      </c>
      <c r="M53" s="109">
        <f t="shared" si="1"/>
        <v>0</v>
      </c>
      <c r="N53" s="107"/>
      <c r="O53" s="116"/>
    </row>
    <row r="54" spans="1:15">
      <c r="A54" s="112"/>
      <c r="B54" s="71"/>
      <c r="C54" s="70"/>
      <c r="D54" s="70"/>
      <c r="E54" s="100"/>
      <c r="F54" s="100"/>
      <c r="G54" s="58"/>
      <c r="H54" s="70"/>
      <c r="I54" s="62">
        <f>IFERROR(VLOOKUP(A54,相場!$A$3:$H$45,2,0)*H54,0)</f>
        <v>0</v>
      </c>
      <c r="J54" s="63">
        <f>IFERROR(ROUND(VLOOKUP(A54,相場!$A$3:$H$45,5,0)*I54,0),0)</f>
        <v>0</v>
      </c>
      <c r="K54" s="107"/>
      <c r="L54" s="109">
        <f t="shared" si="0"/>
        <v>0</v>
      </c>
      <c r="M54" s="109">
        <f t="shared" si="1"/>
        <v>0</v>
      </c>
      <c r="N54" s="107"/>
      <c r="O54" s="116"/>
    </row>
    <row r="55" spans="1:15">
      <c r="A55" s="112"/>
      <c r="B55" s="71"/>
      <c r="C55" s="70"/>
      <c r="D55" s="70"/>
      <c r="E55" s="100"/>
      <c r="F55" s="100"/>
      <c r="G55" s="58"/>
      <c r="H55" s="70"/>
      <c r="I55" s="62">
        <f>IFERROR(VLOOKUP(A55,相場!$A$3:$H$45,2,0)*H55,0)</f>
        <v>0</v>
      </c>
      <c r="J55" s="63">
        <f>IFERROR(ROUND(VLOOKUP(A55,相場!$A$3:$H$45,5,0)*I55,0),0)</f>
        <v>0</v>
      </c>
      <c r="K55" s="107"/>
      <c r="L55" s="109">
        <f t="shared" si="0"/>
        <v>0</v>
      </c>
      <c r="M55" s="109">
        <f t="shared" si="1"/>
        <v>0</v>
      </c>
      <c r="N55" s="107"/>
      <c r="O55" s="116"/>
    </row>
    <row r="56" spans="1:15">
      <c r="A56" s="112"/>
      <c r="B56" s="71"/>
      <c r="C56" s="70"/>
      <c r="D56" s="70"/>
      <c r="E56" s="100"/>
      <c r="F56" s="100"/>
      <c r="G56" s="58"/>
      <c r="H56" s="70"/>
      <c r="I56" s="62">
        <f>IFERROR(VLOOKUP(A56,相場!$A$3:$H$45,2,0)*H56,0)</f>
        <v>0</v>
      </c>
      <c r="J56" s="63">
        <f>IFERROR(ROUND(VLOOKUP(A56,相場!$A$3:$H$45,5,0)*I56,0),0)</f>
        <v>0</v>
      </c>
      <c r="K56" s="107"/>
      <c r="L56" s="109">
        <f t="shared" si="0"/>
        <v>0</v>
      </c>
      <c r="M56" s="109">
        <f t="shared" si="1"/>
        <v>0</v>
      </c>
      <c r="N56" s="107"/>
      <c r="O56" s="116"/>
    </row>
    <row r="57" spans="1:15">
      <c r="A57" s="112"/>
      <c r="B57" s="71"/>
      <c r="C57" s="70"/>
      <c r="D57" s="70"/>
      <c r="E57" s="100"/>
      <c r="F57" s="100"/>
      <c r="G57" s="58"/>
      <c r="H57" s="70"/>
      <c r="I57" s="62">
        <f>IFERROR(VLOOKUP(A57,相場!$A$3:$H$45,2,0)*H57,0)</f>
        <v>0</v>
      </c>
      <c r="J57" s="63">
        <f>IFERROR(ROUND(VLOOKUP(A57,相場!$A$3:$H$45,5,0)*I57,0),0)</f>
        <v>0</v>
      </c>
      <c r="K57" s="107"/>
      <c r="L57" s="109">
        <f t="shared" si="0"/>
        <v>0</v>
      </c>
      <c r="M57" s="109">
        <f t="shared" si="1"/>
        <v>0</v>
      </c>
      <c r="N57" s="107"/>
      <c r="O57" s="116"/>
    </row>
    <row r="58" spans="1:15">
      <c r="A58" s="112"/>
      <c r="B58" s="71"/>
      <c r="C58" s="70"/>
      <c r="D58" s="70"/>
      <c r="E58" s="100"/>
      <c r="F58" s="100"/>
      <c r="G58" s="58"/>
      <c r="H58" s="70"/>
      <c r="I58" s="62">
        <f>IFERROR(VLOOKUP(A58,相場!$A$3:$H$45,2,0)*H58,0)</f>
        <v>0</v>
      </c>
      <c r="J58" s="63">
        <f>IFERROR(ROUND(VLOOKUP(A58,相場!$A$3:$H$45,5,0)*I58,0),0)</f>
        <v>0</v>
      </c>
      <c r="K58" s="107"/>
      <c r="L58" s="109">
        <f t="shared" si="0"/>
        <v>0</v>
      </c>
      <c r="M58" s="109">
        <f t="shared" si="1"/>
        <v>0</v>
      </c>
      <c r="N58" s="107"/>
      <c r="O58" s="116"/>
    </row>
    <row r="59" spans="1:15">
      <c r="A59" s="112"/>
      <c r="B59" s="71"/>
      <c r="C59" s="70"/>
      <c r="D59" s="70"/>
      <c r="E59" s="100"/>
      <c r="F59" s="100"/>
      <c r="G59" s="58"/>
      <c r="H59" s="70"/>
      <c r="I59" s="62">
        <f>IFERROR(VLOOKUP(A59,相場!$A$3:$H$45,2,0)*H59,0)</f>
        <v>0</v>
      </c>
      <c r="J59" s="63">
        <f>IFERROR(ROUND(VLOOKUP(A59,相場!$A$3:$H$45,5,0)*I59,0),0)</f>
        <v>0</v>
      </c>
      <c r="K59" s="107"/>
      <c r="L59" s="109">
        <f t="shared" si="0"/>
        <v>0</v>
      </c>
      <c r="M59" s="109">
        <f t="shared" si="1"/>
        <v>0</v>
      </c>
      <c r="N59" s="107"/>
      <c r="O59" s="116"/>
    </row>
    <row r="60" spans="1:15">
      <c r="A60" s="112"/>
      <c r="B60" s="71"/>
      <c r="C60" s="70"/>
      <c r="D60" s="70"/>
      <c r="E60" s="100"/>
      <c r="F60" s="100"/>
      <c r="G60" s="58"/>
      <c r="H60" s="70"/>
      <c r="I60" s="62">
        <f>IFERROR(VLOOKUP(A60,相場!$A$3:$H$45,2,0)*H60,0)</f>
        <v>0</v>
      </c>
      <c r="J60" s="63">
        <f>IFERROR(ROUND(VLOOKUP(A60,相場!$A$3:$H$45,5,0)*I60,0),0)</f>
        <v>0</v>
      </c>
      <c r="K60" s="107"/>
      <c r="L60" s="109">
        <f t="shared" si="0"/>
        <v>0</v>
      </c>
      <c r="M60" s="109">
        <f t="shared" si="1"/>
        <v>0</v>
      </c>
      <c r="N60" s="107"/>
      <c r="O60" s="116"/>
    </row>
    <row r="61" spans="1:15">
      <c r="A61" s="112"/>
      <c r="B61" s="71"/>
      <c r="C61" s="70"/>
      <c r="D61" s="70"/>
      <c r="E61" s="100"/>
      <c r="F61" s="100"/>
      <c r="G61" s="58"/>
      <c r="H61" s="70"/>
      <c r="I61" s="62">
        <f>IFERROR(VLOOKUP(A61,相場!$A$3:$H$45,2,0)*H61,0)</f>
        <v>0</v>
      </c>
      <c r="J61" s="63">
        <f>IFERROR(ROUND(VLOOKUP(A61,相場!$A$3:$H$45,5,0)*I61,0),0)</f>
        <v>0</v>
      </c>
      <c r="K61" s="107"/>
      <c r="L61" s="109">
        <f t="shared" si="0"/>
        <v>0</v>
      </c>
      <c r="M61" s="109">
        <f t="shared" si="1"/>
        <v>0</v>
      </c>
      <c r="N61" s="107"/>
      <c r="O61" s="116"/>
    </row>
    <row r="62" spans="1:15">
      <c r="A62" s="112"/>
      <c r="B62" s="71"/>
      <c r="C62" s="70"/>
      <c r="D62" s="70"/>
      <c r="E62" s="100"/>
      <c r="F62" s="100"/>
      <c r="G62" s="58"/>
      <c r="H62" s="70"/>
      <c r="I62" s="62">
        <f>IFERROR(VLOOKUP(A62,相場!$A$3:$H$45,2,0)*H62,0)</f>
        <v>0</v>
      </c>
      <c r="J62" s="63">
        <f>IFERROR(ROUND(VLOOKUP(A62,相場!$A$3:$H$45,5,0)*I62,0),0)</f>
        <v>0</v>
      </c>
      <c r="K62" s="107"/>
      <c r="L62" s="109">
        <f t="shared" si="0"/>
        <v>0</v>
      </c>
      <c r="M62" s="109">
        <f t="shared" si="1"/>
        <v>0</v>
      </c>
      <c r="N62" s="107"/>
      <c r="O62" s="116"/>
    </row>
    <row r="63" spans="1:15">
      <c r="A63" s="112"/>
      <c r="B63" s="71"/>
      <c r="C63" s="70"/>
      <c r="D63" s="70"/>
      <c r="E63" s="100"/>
      <c r="F63" s="100"/>
      <c r="G63" s="58"/>
      <c r="H63" s="70"/>
      <c r="I63" s="62">
        <f>IFERROR(VLOOKUP(A63,相場!$A$3:$H$45,2,0)*H63,0)</f>
        <v>0</v>
      </c>
      <c r="J63" s="63">
        <f>IFERROR(ROUND(VLOOKUP(A63,相場!$A$3:$H$45,5,0)*I63,0),0)</f>
        <v>0</v>
      </c>
      <c r="K63" s="107"/>
      <c r="L63" s="109">
        <f t="shared" si="0"/>
        <v>0</v>
      </c>
      <c r="M63" s="109">
        <f t="shared" si="1"/>
        <v>0</v>
      </c>
      <c r="N63" s="107"/>
      <c r="O63" s="116"/>
    </row>
    <row r="64" spans="1:15">
      <c r="A64" s="112"/>
      <c r="B64" s="71"/>
      <c r="C64" s="70"/>
      <c r="D64" s="70"/>
      <c r="E64" s="100"/>
      <c r="F64" s="100"/>
      <c r="G64" s="58"/>
      <c r="H64" s="70"/>
      <c r="I64" s="62">
        <f>IFERROR(VLOOKUP(A64,相場!$A$3:$H$45,2,0)*H64,0)</f>
        <v>0</v>
      </c>
      <c r="J64" s="63">
        <f>IFERROR(ROUND(VLOOKUP(A64,相場!$A$3:$H$45,5,0)*I64,0),0)</f>
        <v>0</v>
      </c>
      <c r="K64" s="107"/>
      <c r="L64" s="109">
        <f t="shared" si="0"/>
        <v>0</v>
      </c>
      <c r="M64" s="109">
        <f t="shared" si="1"/>
        <v>0</v>
      </c>
      <c r="N64" s="107"/>
      <c r="O64" s="116"/>
    </row>
    <row r="65" spans="1:15">
      <c r="A65" s="112"/>
      <c r="B65" s="71"/>
      <c r="C65" s="70"/>
      <c r="D65" s="70"/>
      <c r="E65" s="100"/>
      <c r="F65" s="100"/>
      <c r="G65" s="58"/>
      <c r="H65" s="70"/>
      <c r="I65" s="62">
        <f>IFERROR(VLOOKUP(A65,相場!$A$3:$H$45,2,0)*H65,0)</f>
        <v>0</v>
      </c>
      <c r="J65" s="63">
        <f>IFERROR(ROUND(VLOOKUP(A65,相場!$A$3:$H$45,5,0)*I65,0),0)</f>
        <v>0</v>
      </c>
      <c r="K65" s="107"/>
      <c r="L65" s="109">
        <f t="shared" si="0"/>
        <v>0</v>
      </c>
      <c r="M65" s="109">
        <f t="shared" si="1"/>
        <v>0</v>
      </c>
      <c r="N65" s="107"/>
      <c r="O65" s="116"/>
    </row>
    <row r="66" spans="1:15">
      <c r="A66" s="112"/>
      <c r="B66" s="71"/>
      <c r="C66" s="70"/>
      <c r="D66" s="70"/>
      <c r="E66" s="100"/>
      <c r="F66" s="100"/>
      <c r="G66" s="58"/>
      <c r="H66" s="70"/>
      <c r="I66" s="62">
        <f>IFERROR(VLOOKUP(A66,相場!$A$3:$H$45,2,0)*H66,0)</f>
        <v>0</v>
      </c>
      <c r="J66" s="63">
        <f>IFERROR(ROUND(VLOOKUP(A66,相場!$A$3:$H$45,5,0)*I66,0),0)</f>
        <v>0</v>
      </c>
      <c r="K66" s="107"/>
      <c r="L66" s="109">
        <f t="shared" si="0"/>
        <v>0</v>
      </c>
      <c r="M66" s="109">
        <f t="shared" si="1"/>
        <v>0</v>
      </c>
      <c r="N66" s="107"/>
      <c r="O66" s="116"/>
    </row>
    <row r="67" spans="1:15">
      <c r="A67" s="112"/>
      <c r="B67" s="71"/>
      <c r="C67" s="70"/>
      <c r="D67" s="70"/>
      <c r="E67" s="100"/>
      <c r="F67" s="100"/>
      <c r="G67" s="58"/>
      <c r="H67" s="70"/>
      <c r="I67" s="62">
        <f>IFERROR(VLOOKUP(A67,相場!$A$3:$H$45,2,0)*H67,0)</f>
        <v>0</v>
      </c>
      <c r="J67" s="63">
        <f>IFERROR(ROUND(VLOOKUP(A67,相場!$A$3:$H$45,5,0)*I67,0),0)</f>
        <v>0</v>
      </c>
      <c r="K67" s="107"/>
      <c r="L67" s="109">
        <f t="shared" si="0"/>
        <v>0</v>
      </c>
      <c r="M67" s="109">
        <f t="shared" si="1"/>
        <v>0</v>
      </c>
      <c r="N67" s="107"/>
      <c r="O67" s="116"/>
    </row>
    <row r="68" spans="1:15">
      <c r="A68" s="112"/>
      <c r="B68" s="71"/>
      <c r="C68" s="70"/>
      <c r="D68" s="70"/>
      <c r="E68" s="100"/>
      <c r="F68" s="100"/>
      <c r="G68" s="58"/>
      <c r="H68" s="70"/>
      <c r="I68" s="62">
        <f>IFERROR(VLOOKUP(A68,相場!$A$3:$H$45,2,0)*H68,0)</f>
        <v>0</v>
      </c>
      <c r="J68" s="63">
        <f>IFERROR(ROUND(VLOOKUP(A68,相場!$A$3:$H$45,5,0)*I68,0),0)</f>
        <v>0</v>
      </c>
      <c r="K68" s="107"/>
      <c r="L68" s="109">
        <f t="shared" ref="L68:L131" si="2">IFERROR(H68/D68,0)</f>
        <v>0</v>
      </c>
      <c r="M68" s="109">
        <f t="shared" ref="M68:M131" si="3">IFERROR(L68/G68,)</f>
        <v>0</v>
      </c>
      <c r="N68" s="107"/>
      <c r="O68" s="116"/>
    </row>
    <row r="69" spans="1:15">
      <c r="A69" s="112"/>
      <c r="B69" s="71"/>
      <c r="C69" s="70"/>
      <c r="D69" s="70"/>
      <c r="E69" s="100"/>
      <c r="F69" s="100"/>
      <c r="G69" s="58"/>
      <c r="H69" s="70"/>
      <c r="I69" s="62">
        <f>IFERROR(VLOOKUP(A69,相場!$A$3:$H$45,2,0)*H69,0)</f>
        <v>0</v>
      </c>
      <c r="J69" s="63">
        <f>IFERROR(ROUND(VLOOKUP(A69,相場!$A$3:$H$45,5,0)*I69,0),0)</f>
        <v>0</v>
      </c>
      <c r="K69" s="107"/>
      <c r="L69" s="109">
        <f t="shared" si="2"/>
        <v>0</v>
      </c>
      <c r="M69" s="109">
        <f t="shared" si="3"/>
        <v>0</v>
      </c>
      <c r="N69" s="107"/>
      <c r="O69" s="116"/>
    </row>
    <row r="70" spans="1:15">
      <c r="A70" s="112"/>
      <c r="B70" s="71"/>
      <c r="C70" s="70"/>
      <c r="D70" s="70"/>
      <c r="E70" s="100"/>
      <c r="F70" s="100"/>
      <c r="G70" s="58"/>
      <c r="H70" s="70"/>
      <c r="I70" s="62">
        <f>IFERROR(VLOOKUP(A70,相場!$A$3:$H$45,2,0)*H70,0)</f>
        <v>0</v>
      </c>
      <c r="J70" s="63">
        <f>IFERROR(ROUND(VLOOKUP(A70,相場!$A$3:$H$45,5,0)*I70,0),0)</f>
        <v>0</v>
      </c>
      <c r="K70" s="107"/>
      <c r="L70" s="109">
        <f t="shared" si="2"/>
        <v>0</v>
      </c>
      <c r="M70" s="109">
        <f t="shared" si="3"/>
        <v>0</v>
      </c>
      <c r="N70" s="107"/>
      <c r="O70" s="116"/>
    </row>
    <row r="71" spans="1:15">
      <c r="A71" s="112"/>
      <c r="B71" s="71"/>
      <c r="C71" s="70"/>
      <c r="D71" s="70"/>
      <c r="E71" s="100"/>
      <c r="F71" s="100"/>
      <c r="G71" s="58"/>
      <c r="H71" s="70"/>
      <c r="I71" s="62">
        <f>IFERROR(VLOOKUP(A71,相場!$A$3:$H$45,2,0)*H71,0)</f>
        <v>0</v>
      </c>
      <c r="J71" s="63">
        <f>IFERROR(ROUND(VLOOKUP(A71,相場!$A$3:$H$45,5,0)*I71,0),0)</f>
        <v>0</v>
      </c>
      <c r="K71" s="107"/>
      <c r="L71" s="109">
        <f t="shared" si="2"/>
        <v>0</v>
      </c>
      <c r="M71" s="109">
        <f t="shared" si="3"/>
        <v>0</v>
      </c>
      <c r="N71" s="107"/>
      <c r="O71" s="116"/>
    </row>
    <row r="72" spans="1:15">
      <c r="A72" s="112"/>
      <c r="B72" s="71"/>
      <c r="C72" s="70"/>
      <c r="D72" s="70"/>
      <c r="E72" s="100"/>
      <c r="F72" s="100"/>
      <c r="G72" s="58"/>
      <c r="H72" s="70"/>
      <c r="I72" s="62">
        <f>IFERROR(VLOOKUP(A72,相場!$A$3:$H$45,2,0)*H72,0)</f>
        <v>0</v>
      </c>
      <c r="J72" s="63">
        <f>IFERROR(ROUND(VLOOKUP(A72,相場!$A$3:$H$45,5,0)*I72,0),0)</f>
        <v>0</v>
      </c>
      <c r="K72" s="107"/>
      <c r="L72" s="109">
        <f t="shared" si="2"/>
        <v>0</v>
      </c>
      <c r="M72" s="109">
        <f t="shared" si="3"/>
        <v>0</v>
      </c>
      <c r="N72" s="107"/>
      <c r="O72" s="116"/>
    </row>
    <row r="73" spans="1:15">
      <c r="A73" s="112"/>
      <c r="B73" s="71"/>
      <c r="C73" s="70"/>
      <c r="D73" s="70"/>
      <c r="E73" s="100"/>
      <c r="F73" s="100"/>
      <c r="G73" s="58"/>
      <c r="H73" s="70"/>
      <c r="I73" s="62">
        <f>IFERROR(VLOOKUP(A73,相場!$A$3:$H$45,2,0)*H73,0)</f>
        <v>0</v>
      </c>
      <c r="J73" s="63">
        <f>IFERROR(ROUND(VLOOKUP(A73,相場!$A$3:$H$45,5,0)*I73,0),0)</f>
        <v>0</v>
      </c>
      <c r="K73" s="107"/>
      <c r="L73" s="109">
        <f t="shared" si="2"/>
        <v>0</v>
      </c>
      <c r="M73" s="109">
        <f t="shared" si="3"/>
        <v>0</v>
      </c>
      <c r="N73" s="107"/>
      <c r="O73" s="116"/>
    </row>
    <row r="74" spans="1:15">
      <c r="A74" s="112"/>
      <c r="B74" s="71"/>
      <c r="C74" s="70"/>
      <c r="D74" s="70"/>
      <c r="E74" s="100"/>
      <c r="F74" s="100"/>
      <c r="G74" s="58"/>
      <c r="H74" s="70"/>
      <c r="I74" s="62">
        <f>IFERROR(VLOOKUP(A74,相場!$A$3:$H$45,2,0)*H74,0)</f>
        <v>0</v>
      </c>
      <c r="J74" s="63">
        <f>IFERROR(ROUND(VLOOKUP(A74,相場!$A$3:$H$45,5,0)*I74,0),0)</f>
        <v>0</v>
      </c>
      <c r="K74" s="107"/>
      <c r="L74" s="109">
        <f t="shared" si="2"/>
        <v>0</v>
      </c>
      <c r="M74" s="109">
        <f t="shared" si="3"/>
        <v>0</v>
      </c>
      <c r="N74" s="107"/>
      <c r="O74" s="116"/>
    </row>
    <row r="75" spans="1:15">
      <c r="A75" s="112"/>
      <c r="B75" s="71"/>
      <c r="C75" s="70"/>
      <c r="D75" s="70"/>
      <c r="E75" s="100"/>
      <c r="F75" s="100"/>
      <c r="G75" s="58"/>
      <c r="H75" s="70"/>
      <c r="I75" s="62">
        <f>IFERROR(VLOOKUP(A75,相場!$A$3:$H$45,2,0)*H75,0)</f>
        <v>0</v>
      </c>
      <c r="J75" s="63">
        <f>IFERROR(ROUND(VLOOKUP(A75,相場!$A$3:$H$45,5,0)*I75,0),0)</f>
        <v>0</v>
      </c>
      <c r="K75" s="107"/>
      <c r="L75" s="109">
        <f t="shared" si="2"/>
        <v>0</v>
      </c>
      <c r="M75" s="109">
        <f t="shared" si="3"/>
        <v>0</v>
      </c>
      <c r="N75" s="107"/>
      <c r="O75" s="116"/>
    </row>
    <row r="76" spans="1:15">
      <c r="A76" s="112"/>
      <c r="B76" s="71"/>
      <c r="C76" s="70"/>
      <c r="D76" s="70"/>
      <c r="E76" s="100"/>
      <c r="F76" s="100"/>
      <c r="G76" s="58"/>
      <c r="H76" s="70"/>
      <c r="I76" s="62">
        <f>IFERROR(VLOOKUP(A76,相場!$A$3:$H$45,2,0)*H76,0)</f>
        <v>0</v>
      </c>
      <c r="J76" s="63">
        <f>IFERROR(ROUND(VLOOKUP(A76,相場!$A$3:$H$45,5,0)*I76,0),0)</f>
        <v>0</v>
      </c>
      <c r="K76" s="107"/>
      <c r="L76" s="109">
        <f t="shared" si="2"/>
        <v>0</v>
      </c>
      <c r="M76" s="109">
        <f t="shared" si="3"/>
        <v>0</v>
      </c>
      <c r="N76" s="107"/>
      <c r="O76" s="116"/>
    </row>
    <row r="77" spans="1:15">
      <c r="A77" s="112"/>
      <c r="B77" s="71"/>
      <c r="C77" s="70"/>
      <c r="D77" s="70"/>
      <c r="E77" s="100"/>
      <c r="F77" s="100"/>
      <c r="G77" s="58"/>
      <c r="H77" s="70"/>
      <c r="I77" s="62">
        <f>IFERROR(VLOOKUP(A77,相場!$A$3:$H$45,2,0)*H77,0)</f>
        <v>0</v>
      </c>
      <c r="J77" s="63">
        <f>IFERROR(ROUND(VLOOKUP(A77,相場!$A$3:$H$45,5,0)*I77,0),0)</f>
        <v>0</v>
      </c>
      <c r="K77" s="107"/>
      <c r="L77" s="109">
        <f t="shared" si="2"/>
        <v>0</v>
      </c>
      <c r="M77" s="109">
        <f t="shared" si="3"/>
        <v>0</v>
      </c>
      <c r="N77" s="107"/>
      <c r="O77" s="116"/>
    </row>
    <row r="78" spans="1:15">
      <c r="A78" s="112"/>
      <c r="B78" s="71"/>
      <c r="C78" s="70"/>
      <c r="D78" s="70"/>
      <c r="E78" s="100"/>
      <c r="F78" s="100"/>
      <c r="G78" s="58"/>
      <c r="H78" s="70"/>
      <c r="I78" s="62">
        <f>IFERROR(VLOOKUP(A78,相場!$A$3:$H$45,2,0)*H78,0)</f>
        <v>0</v>
      </c>
      <c r="J78" s="63">
        <f>IFERROR(ROUND(VLOOKUP(A78,相場!$A$3:$H$45,5,0)*I78,0),0)</f>
        <v>0</v>
      </c>
      <c r="K78" s="107"/>
      <c r="L78" s="109">
        <f t="shared" si="2"/>
        <v>0</v>
      </c>
      <c r="M78" s="109">
        <f t="shared" si="3"/>
        <v>0</v>
      </c>
      <c r="N78" s="107"/>
      <c r="O78" s="116"/>
    </row>
    <row r="79" spans="1:15">
      <c r="A79" s="112"/>
      <c r="B79" s="71"/>
      <c r="C79" s="70"/>
      <c r="D79" s="70"/>
      <c r="E79" s="100"/>
      <c r="F79" s="100"/>
      <c r="G79" s="58"/>
      <c r="H79" s="70"/>
      <c r="I79" s="62">
        <f>IFERROR(VLOOKUP(A79,相場!$A$3:$H$45,2,0)*H79,0)</f>
        <v>0</v>
      </c>
      <c r="J79" s="63">
        <f>IFERROR(ROUND(VLOOKUP(A79,相場!$A$3:$H$45,5,0)*I79,0),0)</f>
        <v>0</v>
      </c>
      <c r="K79" s="107"/>
      <c r="L79" s="109">
        <f t="shared" si="2"/>
        <v>0</v>
      </c>
      <c r="M79" s="109">
        <f t="shared" si="3"/>
        <v>0</v>
      </c>
      <c r="N79" s="107"/>
      <c r="O79" s="116"/>
    </row>
    <row r="80" spans="1:15">
      <c r="A80" s="112"/>
      <c r="B80" s="71"/>
      <c r="C80" s="70"/>
      <c r="D80" s="70"/>
      <c r="E80" s="100"/>
      <c r="F80" s="100"/>
      <c r="G80" s="58"/>
      <c r="H80" s="70"/>
      <c r="I80" s="62">
        <f>IFERROR(VLOOKUP(A80,相場!$A$3:$H$45,2,0)*H80,0)</f>
        <v>0</v>
      </c>
      <c r="J80" s="63">
        <f>IFERROR(ROUND(VLOOKUP(A80,相場!$A$3:$H$45,5,0)*I80,0),0)</f>
        <v>0</v>
      </c>
      <c r="K80" s="107"/>
      <c r="L80" s="109">
        <f t="shared" si="2"/>
        <v>0</v>
      </c>
      <c r="M80" s="109">
        <f t="shared" si="3"/>
        <v>0</v>
      </c>
      <c r="N80" s="107"/>
      <c r="O80" s="116"/>
    </row>
    <row r="81" spans="1:15">
      <c r="A81" s="112"/>
      <c r="B81" s="71"/>
      <c r="C81" s="70"/>
      <c r="D81" s="70"/>
      <c r="E81" s="100"/>
      <c r="F81" s="100"/>
      <c r="G81" s="58"/>
      <c r="H81" s="70"/>
      <c r="I81" s="62">
        <f>IFERROR(VLOOKUP(A81,相場!$A$3:$H$45,2,0)*H81,0)</f>
        <v>0</v>
      </c>
      <c r="J81" s="63">
        <f>IFERROR(ROUND(VLOOKUP(A81,相場!$A$3:$H$45,5,0)*I81,0),0)</f>
        <v>0</v>
      </c>
      <c r="K81" s="107"/>
      <c r="L81" s="109">
        <f t="shared" si="2"/>
        <v>0</v>
      </c>
      <c r="M81" s="109">
        <f t="shared" si="3"/>
        <v>0</v>
      </c>
      <c r="N81" s="107"/>
      <c r="O81" s="116"/>
    </row>
    <row r="82" spans="1:15">
      <c r="A82" s="112"/>
      <c r="B82" s="71"/>
      <c r="C82" s="70"/>
      <c r="D82" s="70"/>
      <c r="E82" s="100"/>
      <c r="F82" s="100"/>
      <c r="G82" s="58"/>
      <c r="H82" s="70"/>
      <c r="I82" s="62">
        <f>IFERROR(VLOOKUP(A82,相場!$A$3:$H$45,2,0)*H82,0)</f>
        <v>0</v>
      </c>
      <c r="J82" s="63">
        <f>IFERROR(ROUND(VLOOKUP(A82,相場!$A$3:$H$45,5,0)*I82,0),0)</f>
        <v>0</v>
      </c>
      <c r="K82" s="107"/>
      <c r="L82" s="109">
        <f t="shared" si="2"/>
        <v>0</v>
      </c>
      <c r="M82" s="109">
        <f t="shared" si="3"/>
        <v>0</v>
      </c>
      <c r="N82" s="107"/>
      <c r="O82" s="116"/>
    </row>
    <row r="83" spans="1:15">
      <c r="A83" s="112"/>
      <c r="B83" s="71"/>
      <c r="C83" s="70"/>
      <c r="D83" s="70"/>
      <c r="E83" s="100"/>
      <c r="F83" s="100"/>
      <c r="G83" s="58"/>
      <c r="H83" s="70"/>
      <c r="I83" s="62">
        <f>IFERROR(VLOOKUP(A83,相場!$A$3:$H$45,2,0)*H83,0)</f>
        <v>0</v>
      </c>
      <c r="J83" s="63">
        <f>IFERROR(ROUND(VLOOKUP(A83,相場!$A$3:$H$45,5,0)*I83,0),0)</f>
        <v>0</v>
      </c>
      <c r="K83" s="107"/>
      <c r="L83" s="109">
        <f t="shared" si="2"/>
        <v>0</v>
      </c>
      <c r="M83" s="109">
        <f t="shared" si="3"/>
        <v>0</v>
      </c>
      <c r="N83" s="107"/>
      <c r="O83" s="116"/>
    </row>
    <row r="84" spans="1:15">
      <c r="A84" s="112"/>
      <c r="B84" s="71"/>
      <c r="C84" s="70"/>
      <c r="D84" s="70"/>
      <c r="E84" s="100"/>
      <c r="F84" s="100"/>
      <c r="G84" s="58"/>
      <c r="H84" s="70"/>
      <c r="I84" s="62">
        <f>IFERROR(VLOOKUP(A84,相場!$A$3:$H$45,2,0)*H84,0)</f>
        <v>0</v>
      </c>
      <c r="J84" s="63">
        <f>IFERROR(ROUND(VLOOKUP(A84,相場!$A$3:$H$45,5,0)*I84,0),0)</f>
        <v>0</v>
      </c>
      <c r="K84" s="107"/>
      <c r="L84" s="109">
        <f t="shared" si="2"/>
        <v>0</v>
      </c>
      <c r="M84" s="109">
        <f t="shared" si="3"/>
        <v>0</v>
      </c>
      <c r="N84" s="107"/>
      <c r="O84" s="116"/>
    </row>
    <row r="85" spans="1:15">
      <c r="A85" s="112"/>
      <c r="B85" s="71"/>
      <c r="C85" s="70"/>
      <c r="D85" s="70"/>
      <c r="E85" s="100"/>
      <c r="F85" s="100"/>
      <c r="G85" s="58"/>
      <c r="H85" s="70"/>
      <c r="I85" s="62">
        <f>IFERROR(VLOOKUP(A85,相場!$A$3:$H$45,2,0)*H85,0)</f>
        <v>0</v>
      </c>
      <c r="J85" s="63">
        <f>IFERROR(ROUND(VLOOKUP(A85,相場!$A$3:$H$45,5,0)*I85,0),0)</f>
        <v>0</v>
      </c>
      <c r="K85" s="107"/>
      <c r="L85" s="109">
        <f t="shared" si="2"/>
        <v>0</v>
      </c>
      <c r="M85" s="109">
        <f t="shared" si="3"/>
        <v>0</v>
      </c>
      <c r="N85" s="107"/>
      <c r="O85" s="116"/>
    </row>
    <row r="86" spans="1:15">
      <c r="A86" s="112"/>
      <c r="B86" s="71"/>
      <c r="C86" s="70"/>
      <c r="D86" s="70"/>
      <c r="E86" s="100"/>
      <c r="F86" s="100"/>
      <c r="G86" s="58"/>
      <c r="H86" s="70"/>
      <c r="I86" s="62">
        <f>IFERROR(VLOOKUP(A86,相場!$A$3:$H$45,2,0)*H86,0)</f>
        <v>0</v>
      </c>
      <c r="J86" s="63">
        <f>IFERROR(ROUND(VLOOKUP(A86,相場!$A$3:$H$45,5,0)*I86,0),0)</f>
        <v>0</v>
      </c>
      <c r="K86" s="107"/>
      <c r="L86" s="109">
        <f t="shared" si="2"/>
        <v>0</v>
      </c>
      <c r="M86" s="109">
        <f t="shared" si="3"/>
        <v>0</v>
      </c>
      <c r="N86" s="107"/>
      <c r="O86" s="116"/>
    </row>
    <row r="87" spans="1:15">
      <c r="A87" s="112"/>
      <c r="B87" s="71"/>
      <c r="C87" s="70"/>
      <c r="D87" s="70"/>
      <c r="E87" s="100"/>
      <c r="F87" s="100"/>
      <c r="G87" s="58"/>
      <c r="H87" s="70"/>
      <c r="I87" s="62">
        <f>IFERROR(VLOOKUP(A87,相場!$A$3:$H$45,2,0)*H87,0)</f>
        <v>0</v>
      </c>
      <c r="J87" s="63">
        <f>IFERROR(ROUND(VLOOKUP(A87,相場!$A$3:$H$45,5,0)*I87,0),0)</f>
        <v>0</v>
      </c>
      <c r="K87" s="107"/>
      <c r="L87" s="109">
        <f t="shared" si="2"/>
        <v>0</v>
      </c>
      <c r="M87" s="109">
        <f t="shared" si="3"/>
        <v>0</v>
      </c>
      <c r="N87" s="107"/>
      <c r="O87" s="116"/>
    </row>
    <row r="88" spans="1:15">
      <c r="A88" s="112"/>
      <c r="B88" s="71"/>
      <c r="C88" s="70"/>
      <c r="D88" s="70"/>
      <c r="E88" s="100"/>
      <c r="F88" s="100"/>
      <c r="G88" s="58"/>
      <c r="H88" s="70"/>
      <c r="I88" s="62">
        <f>IFERROR(VLOOKUP(A88,相場!$A$3:$H$45,2,0)*H88,0)</f>
        <v>0</v>
      </c>
      <c r="J88" s="63">
        <f>IFERROR(ROUND(VLOOKUP(A88,相場!$A$3:$H$45,5,0)*I88,0),0)</f>
        <v>0</v>
      </c>
      <c r="K88" s="107"/>
      <c r="L88" s="109">
        <f t="shared" si="2"/>
        <v>0</v>
      </c>
      <c r="M88" s="109">
        <f t="shared" si="3"/>
        <v>0</v>
      </c>
      <c r="N88" s="107"/>
      <c r="O88" s="116"/>
    </row>
    <row r="89" spans="1:15">
      <c r="A89" s="112"/>
      <c r="B89" s="71"/>
      <c r="C89" s="70"/>
      <c r="D89" s="70"/>
      <c r="E89" s="100"/>
      <c r="F89" s="100"/>
      <c r="G89" s="58"/>
      <c r="H89" s="70"/>
      <c r="I89" s="62">
        <f>IFERROR(VLOOKUP(A89,相場!$A$3:$H$45,2,0)*H89,0)</f>
        <v>0</v>
      </c>
      <c r="J89" s="63">
        <f>IFERROR(ROUND(VLOOKUP(A89,相場!$A$3:$H$45,5,0)*I89,0),0)</f>
        <v>0</v>
      </c>
      <c r="K89" s="107"/>
      <c r="L89" s="109">
        <f t="shared" si="2"/>
        <v>0</v>
      </c>
      <c r="M89" s="109">
        <f t="shared" si="3"/>
        <v>0</v>
      </c>
      <c r="N89" s="107"/>
      <c r="O89" s="116"/>
    </row>
    <row r="90" spans="1:15">
      <c r="A90" s="112"/>
      <c r="B90" s="71"/>
      <c r="C90" s="70"/>
      <c r="D90" s="70"/>
      <c r="E90" s="100"/>
      <c r="F90" s="100"/>
      <c r="G90" s="58"/>
      <c r="H90" s="70"/>
      <c r="I90" s="62">
        <f>IFERROR(VLOOKUP(A90,相場!$A$3:$H$45,2,0)*H90,0)</f>
        <v>0</v>
      </c>
      <c r="J90" s="63">
        <f>IFERROR(ROUND(VLOOKUP(A90,相場!$A$3:$H$45,5,0)*I90,0),0)</f>
        <v>0</v>
      </c>
      <c r="K90" s="107"/>
      <c r="L90" s="109">
        <f t="shared" si="2"/>
        <v>0</v>
      </c>
      <c r="M90" s="109">
        <f t="shared" si="3"/>
        <v>0</v>
      </c>
      <c r="N90" s="107"/>
      <c r="O90" s="116"/>
    </row>
    <row r="91" spans="1:15">
      <c r="A91" s="112"/>
      <c r="B91" s="71"/>
      <c r="C91" s="70"/>
      <c r="D91" s="70"/>
      <c r="E91" s="100"/>
      <c r="F91" s="100"/>
      <c r="G91" s="58"/>
      <c r="H91" s="70"/>
      <c r="I91" s="62">
        <f>IFERROR(VLOOKUP(A91,相場!$A$3:$H$45,2,0)*H91,0)</f>
        <v>0</v>
      </c>
      <c r="J91" s="63">
        <f>IFERROR(ROUND(VLOOKUP(A91,相場!$A$3:$H$45,5,0)*I91,0),0)</f>
        <v>0</v>
      </c>
      <c r="K91" s="107"/>
      <c r="L91" s="109">
        <f t="shared" si="2"/>
        <v>0</v>
      </c>
      <c r="M91" s="109">
        <f t="shared" si="3"/>
        <v>0</v>
      </c>
      <c r="N91" s="107"/>
      <c r="O91" s="116"/>
    </row>
    <row r="92" spans="1:15">
      <c r="A92" s="112"/>
      <c r="B92" s="71"/>
      <c r="C92" s="70"/>
      <c r="D92" s="70"/>
      <c r="E92" s="100"/>
      <c r="F92" s="100"/>
      <c r="G92" s="58"/>
      <c r="H92" s="70"/>
      <c r="I92" s="62">
        <f>IFERROR(VLOOKUP(A92,相場!$A$3:$H$45,2,0)*H92,0)</f>
        <v>0</v>
      </c>
      <c r="J92" s="63">
        <f>IFERROR(ROUND(VLOOKUP(A92,相場!$A$3:$H$45,5,0)*I92,0),0)</f>
        <v>0</v>
      </c>
      <c r="K92" s="107"/>
      <c r="L92" s="109">
        <f t="shared" si="2"/>
        <v>0</v>
      </c>
      <c r="M92" s="109">
        <f t="shared" si="3"/>
        <v>0</v>
      </c>
      <c r="N92" s="107"/>
      <c r="O92" s="116"/>
    </row>
    <row r="93" spans="1:15">
      <c r="A93" s="112"/>
      <c r="B93" s="71"/>
      <c r="C93" s="70"/>
      <c r="D93" s="70"/>
      <c r="E93" s="100"/>
      <c r="F93" s="100"/>
      <c r="G93" s="58"/>
      <c r="H93" s="70"/>
      <c r="I93" s="62">
        <f>IFERROR(VLOOKUP(A93,相場!$A$3:$H$45,2,0)*H93,0)</f>
        <v>0</v>
      </c>
      <c r="J93" s="63">
        <f>IFERROR(ROUND(VLOOKUP(A93,相場!$A$3:$H$45,5,0)*I93,0),0)</f>
        <v>0</v>
      </c>
      <c r="K93" s="107"/>
      <c r="L93" s="109">
        <f t="shared" si="2"/>
        <v>0</v>
      </c>
      <c r="M93" s="109">
        <f t="shared" si="3"/>
        <v>0</v>
      </c>
      <c r="N93" s="107"/>
      <c r="O93" s="116"/>
    </row>
    <row r="94" spans="1:15">
      <c r="A94" s="112"/>
      <c r="B94" s="71"/>
      <c r="C94" s="70"/>
      <c r="D94" s="70"/>
      <c r="E94" s="100"/>
      <c r="F94" s="100"/>
      <c r="G94" s="58"/>
      <c r="H94" s="70"/>
      <c r="I94" s="62">
        <f>IFERROR(VLOOKUP(A94,相場!$A$3:$H$45,2,0)*H94,0)</f>
        <v>0</v>
      </c>
      <c r="J94" s="63">
        <f>IFERROR(ROUND(VLOOKUP(A94,相場!$A$3:$H$45,5,0)*I94,0),0)</f>
        <v>0</v>
      </c>
      <c r="K94" s="107"/>
      <c r="L94" s="109">
        <f t="shared" si="2"/>
        <v>0</v>
      </c>
      <c r="M94" s="109">
        <f t="shared" si="3"/>
        <v>0</v>
      </c>
      <c r="N94" s="107"/>
      <c r="O94" s="116"/>
    </row>
    <row r="95" spans="1:15">
      <c r="A95" s="112"/>
      <c r="B95" s="71"/>
      <c r="C95" s="70"/>
      <c r="D95" s="70"/>
      <c r="E95" s="100"/>
      <c r="F95" s="100"/>
      <c r="G95" s="58"/>
      <c r="H95" s="70"/>
      <c r="I95" s="62">
        <f>IFERROR(VLOOKUP(A95,相場!$A$3:$H$45,2,0)*H95,0)</f>
        <v>0</v>
      </c>
      <c r="J95" s="63">
        <f>IFERROR(ROUND(VLOOKUP(A95,相場!$A$3:$H$45,5,0)*I95,0),0)</f>
        <v>0</v>
      </c>
      <c r="K95" s="107"/>
      <c r="L95" s="109">
        <f t="shared" si="2"/>
        <v>0</v>
      </c>
      <c r="M95" s="109">
        <f t="shared" si="3"/>
        <v>0</v>
      </c>
      <c r="N95" s="107"/>
      <c r="O95" s="116"/>
    </row>
    <row r="96" spans="1:15">
      <c r="A96" s="112"/>
      <c r="B96" s="71"/>
      <c r="C96" s="70"/>
      <c r="D96" s="70"/>
      <c r="E96" s="100"/>
      <c r="F96" s="100"/>
      <c r="G96" s="58"/>
      <c r="H96" s="70"/>
      <c r="I96" s="62">
        <f>IFERROR(VLOOKUP(A96,相場!$A$3:$H$45,2,0)*H96,0)</f>
        <v>0</v>
      </c>
      <c r="J96" s="63">
        <f>IFERROR(ROUND(VLOOKUP(A96,相場!$A$3:$H$45,5,0)*I96,0),0)</f>
        <v>0</v>
      </c>
      <c r="K96" s="107"/>
      <c r="L96" s="109">
        <f t="shared" si="2"/>
        <v>0</v>
      </c>
      <c r="M96" s="109">
        <f t="shared" si="3"/>
        <v>0</v>
      </c>
      <c r="N96" s="107"/>
      <c r="O96" s="116"/>
    </row>
    <row r="97" spans="1:15">
      <c r="A97" s="112"/>
      <c r="B97" s="71"/>
      <c r="C97" s="70"/>
      <c r="D97" s="70"/>
      <c r="E97" s="100"/>
      <c r="F97" s="100"/>
      <c r="G97" s="58"/>
      <c r="H97" s="70"/>
      <c r="I97" s="62">
        <f>IFERROR(VLOOKUP(A97,相場!$A$3:$H$45,2,0)*H97,0)</f>
        <v>0</v>
      </c>
      <c r="J97" s="63">
        <f>IFERROR(ROUND(VLOOKUP(A97,相場!$A$3:$H$45,5,0)*I97,0),0)</f>
        <v>0</v>
      </c>
      <c r="K97" s="107"/>
      <c r="L97" s="109">
        <f t="shared" si="2"/>
        <v>0</v>
      </c>
      <c r="M97" s="109">
        <f t="shared" si="3"/>
        <v>0</v>
      </c>
      <c r="N97" s="107"/>
      <c r="O97" s="116"/>
    </row>
    <row r="98" spans="1:15">
      <c r="A98" s="112"/>
      <c r="B98" s="71"/>
      <c r="C98" s="70"/>
      <c r="D98" s="70"/>
      <c r="E98" s="100"/>
      <c r="F98" s="100"/>
      <c r="G98" s="58"/>
      <c r="H98" s="70"/>
      <c r="I98" s="62">
        <f>IFERROR(VLOOKUP(A98,相場!$A$3:$H$45,2,0)*H98,0)</f>
        <v>0</v>
      </c>
      <c r="J98" s="63">
        <f>IFERROR(ROUND(VLOOKUP(A98,相場!$A$3:$H$45,5,0)*I98,0),0)</f>
        <v>0</v>
      </c>
      <c r="K98" s="107"/>
      <c r="L98" s="109">
        <f t="shared" si="2"/>
        <v>0</v>
      </c>
      <c r="M98" s="109">
        <f t="shared" si="3"/>
        <v>0</v>
      </c>
      <c r="N98" s="107"/>
      <c r="O98" s="116"/>
    </row>
    <row r="99" spans="1:15">
      <c r="A99" s="112"/>
      <c r="B99" s="71"/>
      <c r="C99" s="70"/>
      <c r="D99" s="70"/>
      <c r="E99" s="100"/>
      <c r="F99" s="100"/>
      <c r="G99" s="58"/>
      <c r="H99" s="70"/>
      <c r="I99" s="62">
        <f>IFERROR(VLOOKUP(A99,相場!$A$3:$H$45,2,0)*H99,0)</f>
        <v>0</v>
      </c>
      <c r="J99" s="63">
        <f>IFERROR(ROUND(VLOOKUP(A99,相場!$A$3:$H$45,5,0)*I99,0),0)</f>
        <v>0</v>
      </c>
      <c r="K99" s="107"/>
      <c r="L99" s="109">
        <f t="shared" si="2"/>
        <v>0</v>
      </c>
      <c r="M99" s="109">
        <f t="shared" si="3"/>
        <v>0</v>
      </c>
      <c r="N99" s="107"/>
      <c r="O99" s="116"/>
    </row>
    <row r="100" spans="1:15">
      <c r="A100" s="112"/>
      <c r="B100" s="71"/>
      <c r="C100" s="70"/>
      <c r="D100" s="70"/>
      <c r="E100" s="100"/>
      <c r="F100" s="100"/>
      <c r="G100" s="58"/>
      <c r="H100" s="70"/>
      <c r="I100" s="62">
        <f>IFERROR(VLOOKUP(A100,相場!$A$3:$H$45,2,0)*H100,0)</f>
        <v>0</v>
      </c>
      <c r="J100" s="63">
        <f>IFERROR(ROUND(VLOOKUP(A100,相場!$A$3:$H$45,5,0)*I100,0),0)</f>
        <v>0</v>
      </c>
      <c r="K100" s="107"/>
      <c r="L100" s="109">
        <f t="shared" si="2"/>
        <v>0</v>
      </c>
      <c r="M100" s="109">
        <f t="shared" si="3"/>
        <v>0</v>
      </c>
      <c r="N100" s="107"/>
      <c r="O100" s="116"/>
    </row>
    <row r="101" spans="1:15">
      <c r="A101" s="112"/>
      <c r="B101" s="71"/>
      <c r="C101" s="70"/>
      <c r="D101" s="70"/>
      <c r="E101" s="100"/>
      <c r="F101" s="100"/>
      <c r="G101" s="58"/>
      <c r="H101" s="70"/>
      <c r="I101" s="62">
        <f>IFERROR(VLOOKUP(A101,相場!$A$3:$H$45,2,0)*H101,0)</f>
        <v>0</v>
      </c>
      <c r="J101" s="63">
        <f>IFERROR(ROUND(VLOOKUP(A101,相場!$A$3:$H$45,5,0)*I101,0),0)</f>
        <v>0</v>
      </c>
      <c r="K101" s="107"/>
      <c r="L101" s="109">
        <f t="shared" si="2"/>
        <v>0</v>
      </c>
      <c r="M101" s="109">
        <f t="shared" si="3"/>
        <v>0</v>
      </c>
      <c r="N101" s="107"/>
      <c r="O101" s="116"/>
    </row>
    <row r="102" spans="1:15">
      <c r="A102" s="112"/>
      <c r="B102" s="71"/>
      <c r="C102" s="70"/>
      <c r="D102" s="70"/>
      <c r="E102" s="100"/>
      <c r="F102" s="100"/>
      <c r="G102" s="58"/>
      <c r="H102" s="70"/>
      <c r="I102" s="62">
        <f>IFERROR(VLOOKUP(A102,相場!$A$3:$H$45,2,0)*H102,0)</f>
        <v>0</v>
      </c>
      <c r="J102" s="63">
        <f>IFERROR(ROUND(VLOOKUP(A102,相場!$A$3:$H$45,5,0)*I102,0),0)</f>
        <v>0</v>
      </c>
      <c r="K102" s="107"/>
      <c r="L102" s="109">
        <f t="shared" si="2"/>
        <v>0</v>
      </c>
      <c r="M102" s="109">
        <f t="shared" si="3"/>
        <v>0</v>
      </c>
      <c r="N102" s="107"/>
      <c r="O102" s="116"/>
    </row>
    <row r="103" spans="1:15">
      <c r="A103" s="112"/>
      <c r="B103" s="71"/>
      <c r="C103" s="70"/>
      <c r="D103" s="70"/>
      <c r="E103" s="100"/>
      <c r="F103" s="100"/>
      <c r="G103" s="58"/>
      <c r="H103" s="70"/>
      <c r="I103" s="62">
        <f>IFERROR(VLOOKUP(A103,相場!$A$3:$H$45,2,0)*H103,0)</f>
        <v>0</v>
      </c>
      <c r="J103" s="63">
        <f>IFERROR(ROUND(VLOOKUP(A103,相場!$A$3:$H$45,5,0)*I103,0),0)</f>
        <v>0</v>
      </c>
      <c r="K103" s="107"/>
      <c r="L103" s="109">
        <f t="shared" si="2"/>
        <v>0</v>
      </c>
      <c r="M103" s="109">
        <f t="shared" si="3"/>
        <v>0</v>
      </c>
      <c r="N103" s="107"/>
      <c r="O103" s="116"/>
    </row>
    <row r="104" spans="1:15">
      <c r="A104" s="112"/>
      <c r="B104" s="71"/>
      <c r="C104" s="70"/>
      <c r="D104" s="70"/>
      <c r="E104" s="100"/>
      <c r="F104" s="100"/>
      <c r="G104" s="58"/>
      <c r="H104" s="70"/>
      <c r="I104" s="62">
        <f>IFERROR(VLOOKUP(A104,相場!$A$3:$H$45,2,0)*H104,0)</f>
        <v>0</v>
      </c>
      <c r="J104" s="63">
        <f>IFERROR(ROUND(VLOOKUP(A104,相場!$A$3:$H$45,5,0)*I104,0),0)</f>
        <v>0</v>
      </c>
      <c r="K104" s="107"/>
      <c r="L104" s="109">
        <f t="shared" si="2"/>
        <v>0</v>
      </c>
      <c r="M104" s="109">
        <f t="shared" si="3"/>
        <v>0</v>
      </c>
      <c r="N104" s="107"/>
      <c r="O104" s="116"/>
    </row>
    <row r="105" spans="1:15">
      <c r="A105" s="112"/>
      <c r="B105" s="71"/>
      <c r="C105" s="70"/>
      <c r="D105" s="70"/>
      <c r="E105" s="100"/>
      <c r="F105" s="100"/>
      <c r="G105" s="58"/>
      <c r="H105" s="70"/>
      <c r="I105" s="62">
        <f>IFERROR(VLOOKUP(A105,相場!$A$3:$H$45,2,0)*H105,0)</f>
        <v>0</v>
      </c>
      <c r="J105" s="63">
        <f>IFERROR(ROUND(VLOOKUP(A105,相場!$A$3:$H$45,5,0)*I105,0),0)</f>
        <v>0</v>
      </c>
      <c r="K105" s="107"/>
      <c r="L105" s="109">
        <f t="shared" si="2"/>
        <v>0</v>
      </c>
      <c r="M105" s="109">
        <f t="shared" si="3"/>
        <v>0</v>
      </c>
      <c r="N105" s="107"/>
      <c r="O105" s="116"/>
    </row>
    <row r="106" spans="1:15">
      <c r="A106" s="112"/>
      <c r="B106" s="71"/>
      <c r="C106" s="70"/>
      <c r="D106" s="70"/>
      <c r="E106" s="100"/>
      <c r="F106" s="100"/>
      <c r="G106" s="58"/>
      <c r="H106" s="70"/>
      <c r="I106" s="62">
        <f>IFERROR(VLOOKUP(A106,相場!$A$3:$H$45,2,0)*H106,0)</f>
        <v>0</v>
      </c>
      <c r="J106" s="63">
        <f>IFERROR(ROUND(VLOOKUP(A106,相場!$A$3:$H$45,5,0)*I106,0),0)</f>
        <v>0</v>
      </c>
      <c r="K106" s="107"/>
      <c r="L106" s="109">
        <f t="shared" si="2"/>
        <v>0</v>
      </c>
      <c r="M106" s="109">
        <f t="shared" si="3"/>
        <v>0</v>
      </c>
      <c r="N106" s="107"/>
      <c r="O106" s="116"/>
    </row>
    <row r="107" spans="1:15">
      <c r="A107" s="112"/>
      <c r="B107" s="71"/>
      <c r="C107" s="70"/>
      <c r="D107" s="70"/>
      <c r="E107" s="100"/>
      <c r="F107" s="100"/>
      <c r="G107" s="58"/>
      <c r="H107" s="70"/>
      <c r="I107" s="62">
        <f>IFERROR(VLOOKUP(A107,相場!$A$3:$H$45,2,0)*H107,0)</f>
        <v>0</v>
      </c>
      <c r="J107" s="63">
        <f>IFERROR(ROUND(VLOOKUP(A107,相場!$A$3:$H$45,5,0)*I107,0),0)</f>
        <v>0</v>
      </c>
      <c r="K107" s="107"/>
      <c r="L107" s="109">
        <f t="shared" si="2"/>
        <v>0</v>
      </c>
      <c r="M107" s="109">
        <f t="shared" si="3"/>
        <v>0</v>
      </c>
      <c r="N107" s="107"/>
      <c r="O107" s="116"/>
    </row>
    <row r="108" spans="1:15">
      <c r="A108" s="112"/>
      <c r="B108" s="71"/>
      <c r="C108" s="70"/>
      <c r="D108" s="70"/>
      <c r="E108" s="100"/>
      <c r="F108" s="100"/>
      <c r="G108" s="58"/>
      <c r="H108" s="70"/>
      <c r="I108" s="62">
        <f>IFERROR(VLOOKUP(A108,相場!$A$3:$H$45,2,0)*H108,0)</f>
        <v>0</v>
      </c>
      <c r="J108" s="63">
        <f>IFERROR(ROUND(VLOOKUP(A108,相場!$A$3:$H$45,5,0)*I108,0),0)</f>
        <v>0</v>
      </c>
      <c r="K108" s="107"/>
      <c r="L108" s="109">
        <f t="shared" si="2"/>
        <v>0</v>
      </c>
      <c r="M108" s="109">
        <f t="shared" si="3"/>
        <v>0</v>
      </c>
      <c r="N108" s="107"/>
      <c r="O108" s="116"/>
    </row>
    <row r="109" spans="1:15">
      <c r="A109" s="112"/>
      <c r="B109" s="71"/>
      <c r="C109" s="70"/>
      <c r="D109" s="70"/>
      <c r="E109" s="100"/>
      <c r="F109" s="100"/>
      <c r="G109" s="58"/>
      <c r="H109" s="70"/>
      <c r="I109" s="62">
        <f>IFERROR(VLOOKUP(A109,相場!$A$3:$H$45,2,0)*H109,0)</f>
        <v>0</v>
      </c>
      <c r="J109" s="63">
        <f>IFERROR(ROUND(VLOOKUP(A109,相場!$A$3:$H$45,5,0)*I109,0),0)</f>
        <v>0</v>
      </c>
      <c r="K109" s="107"/>
      <c r="L109" s="109">
        <f t="shared" si="2"/>
        <v>0</v>
      </c>
      <c r="M109" s="109">
        <f t="shared" si="3"/>
        <v>0</v>
      </c>
      <c r="N109" s="107"/>
      <c r="O109" s="116"/>
    </row>
    <row r="110" spans="1:15">
      <c r="A110" s="112"/>
      <c r="B110" s="71"/>
      <c r="C110" s="70"/>
      <c r="D110" s="70"/>
      <c r="E110" s="100"/>
      <c r="F110" s="100"/>
      <c r="G110" s="58"/>
      <c r="H110" s="70"/>
      <c r="I110" s="62">
        <f>IFERROR(VLOOKUP(A110,相場!$A$3:$H$45,2,0)*H110,0)</f>
        <v>0</v>
      </c>
      <c r="J110" s="63">
        <f>IFERROR(ROUND(VLOOKUP(A110,相場!$A$3:$H$45,5,0)*I110,0),0)</f>
        <v>0</v>
      </c>
      <c r="K110" s="107"/>
      <c r="L110" s="109">
        <f t="shared" si="2"/>
        <v>0</v>
      </c>
      <c r="M110" s="109">
        <f t="shared" si="3"/>
        <v>0</v>
      </c>
      <c r="N110" s="107"/>
      <c r="O110" s="116"/>
    </row>
    <row r="111" spans="1:15">
      <c r="A111" s="112"/>
      <c r="B111" s="71"/>
      <c r="C111" s="70"/>
      <c r="D111" s="70"/>
      <c r="E111" s="100"/>
      <c r="F111" s="100"/>
      <c r="G111" s="58"/>
      <c r="H111" s="70"/>
      <c r="I111" s="62">
        <f>IFERROR(VLOOKUP(A111,相場!$A$3:$H$45,2,0)*H111,0)</f>
        <v>0</v>
      </c>
      <c r="J111" s="63">
        <f>IFERROR(ROUND(VLOOKUP(A111,相場!$A$3:$H$45,5,0)*I111,0),0)</f>
        <v>0</v>
      </c>
      <c r="K111" s="107"/>
      <c r="L111" s="109">
        <f t="shared" si="2"/>
        <v>0</v>
      </c>
      <c r="M111" s="109">
        <f t="shared" si="3"/>
        <v>0</v>
      </c>
      <c r="N111" s="107"/>
      <c r="O111" s="116"/>
    </row>
    <row r="112" spans="1:15">
      <c r="A112" s="112"/>
      <c r="B112" s="71"/>
      <c r="C112" s="70"/>
      <c r="D112" s="70"/>
      <c r="E112" s="100"/>
      <c r="F112" s="100"/>
      <c r="G112" s="58"/>
      <c r="H112" s="70"/>
      <c r="I112" s="62">
        <f>IFERROR(VLOOKUP(A112,相場!$A$3:$H$45,2,0)*H112,0)</f>
        <v>0</v>
      </c>
      <c r="J112" s="63">
        <f>IFERROR(ROUND(VLOOKUP(A112,相場!$A$3:$H$45,5,0)*I112,0),0)</f>
        <v>0</v>
      </c>
      <c r="K112" s="107"/>
      <c r="L112" s="109">
        <f t="shared" si="2"/>
        <v>0</v>
      </c>
      <c r="M112" s="109">
        <f t="shared" si="3"/>
        <v>0</v>
      </c>
      <c r="N112" s="107"/>
      <c r="O112" s="116"/>
    </row>
    <row r="113" spans="1:15">
      <c r="A113" s="112"/>
      <c r="B113" s="71"/>
      <c r="C113" s="70"/>
      <c r="D113" s="70"/>
      <c r="E113" s="100"/>
      <c r="F113" s="100"/>
      <c r="G113" s="58"/>
      <c r="H113" s="70"/>
      <c r="I113" s="62">
        <f>IFERROR(VLOOKUP(A113,相場!$A$3:$H$45,2,0)*H113,0)</f>
        <v>0</v>
      </c>
      <c r="J113" s="63">
        <f>IFERROR(ROUND(VLOOKUP(A113,相場!$A$3:$H$45,5,0)*I113,0),0)</f>
        <v>0</v>
      </c>
      <c r="K113" s="107"/>
      <c r="L113" s="109">
        <f t="shared" si="2"/>
        <v>0</v>
      </c>
      <c r="M113" s="109">
        <f t="shared" si="3"/>
        <v>0</v>
      </c>
      <c r="N113" s="107"/>
      <c r="O113" s="116"/>
    </row>
    <row r="114" spans="1:15">
      <c r="A114" s="112"/>
      <c r="B114" s="71"/>
      <c r="C114" s="70"/>
      <c r="D114" s="70"/>
      <c r="E114" s="100"/>
      <c r="F114" s="100"/>
      <c r="G114" s="58"/>
      <c r="H114" s="70"/>
      <c r="I114" s="62">
        <f>IFERROR(VLOOKUP(A114,相場!$A$3:$H$45,2,0)*H114,0)</f>
        <v>0</v>
      </c>
      <c r="J114" s="63">
        <f>IFERROR(ROUND(VLOOKUP(A114,相場!$A$3:$H$45,5,0)*I114,0),0)</f>
        <v>0</v>
      </c>
      <c r="K114" s="107"/>
      <c r="L114" s="109">
        <f t="shared" si="2"/>
        <v>0</v>
      </c>
      <c r="M114" s="109">
        <f t="shared" si="3"/>
        <v>0</v>
      </c>
      <c r="N114" s="107"/>
      <c r="O114" s="116"/>
    </row>
    <row r="115" spans="1:15">
      <c r="A115" s="112"/>
      <c r="B115" s="71"/>
      <c r="C115" s="70"/>
      <c r="D115" s="70"/>
      <c r="E115" s="100"/>
      <c r="F115" s="100"/>
      <c r="G115" s="58"/>
      <c r="H115" s="70"/>
      <c r="I115" s="62">
        <f>IFERROR(VLOOKUP(A115,相場!$A$3:$H$45,2,0)*H115,0)</f>
        <v>0</v>
      </c>
      <c r="J115" s="63">
        <f>IFERROR(ROUND(VLOOKUP(A115,相場!$A$3:$H$45,5,0)*I115,0),0)</f>
        <v>0</v>
      </c>
      <c r="K115" s="107"/>
      <c r="L115" s="109">
        <f t="shared" si="2"/>
        <v>0</v>
      </c>
      <c r="M115" s="109">
        <f t="shared" si="3"/>
        <v>0</v>
      </c>
      <c r="N115" s="107"/>
      <c r="O115" s="116"/>
    </row>
    <row r="116" spans="1:15">
      <c r="A116" s="112"/>
      <c r="B116" s="71"/>
      <c r="C116" s="70"/>
      <c r="D116" s="70"/>
      <c r="E116" s="100"/>
      <c r="F116" s="100"/>
      <c r="G116" s="58"/>
      <c r="H116" s="70"/>
      <c r="I116" s="62">
        <f>IFERROR(VLOOKUP(A116,相場!$A$3:$H$45,2,0)*H116,0)</f>
        <v>0</v>
      </c>
      <c r="J116" s="63">
        <f>IFERROR(ROUND(VLOOKUP(A116,相場!$A$3:$H$45,5,0)*I116,0),0)</f>
        <v>0</v>
      </c>
      <c r="K116" s="107"/>
      <c r="L116" s="109">
        <f t="shared" si="2"/>
        <v>0</v>
      </c>
      <c r="M116" s="109">
        <f t="shared" si="3"/>
        <v>0</v>
      </c>
      <c r="N116" s="107"/>
      <c r="O116" s="116"/>
    </row>
    <row r="117" spans="1:15">
      <c r="A117" s="112"/>
      <c r="B117" s="71"/>
      <c r="C117" s="70"/>
      <c r="D117" s="70"/>
      <c r="E117" s="100"/>
      <c r="F117" s="100"/>
      <c r="G117" s="58"/>
      <c r="H117" s="70"/>
      <c r="I117" s="62">
        <f>IFERROR(VLOOKUP(A117,相場!$A$3:$H$45,2,0)*H117,0)</f>
        <v>0</v>
      </c>
      <c r="J117" s="63">
        <f>IFERROR(ROUND(VLOOKUP(A117,相場!$A$3:$H$45,5,0)*I117,0),0)</f>
        <v>0</v>
      </c>
      <c r="K117" s="107"/>
      <c r="L117" s="109">
        <f t="shared" si="2"/>
        <v>0</v>
      </c>
      <c r="M117" s="109">
        <f t="shared" si="3"/>
        <v>0</v>
      </c>
      <c r="N117" s="107"/>
      <c r="O117" s="116"/>
    </row>
    <row r="118" spans="1:15">
      <c r="A118" s="112"/>
      <c r="B118" s="71"/>
      <c r="C118" s="70"/>
      <c r="D118" s="70"/>
      <c r="E118" s="100"/>
      <c r="F118" s="100"/>
      <c r="G118" s="58"/>
      <c r="H118" s="70"/>
      <c r="I118" s="62">
        <f>IFERROR(VLOOKUP(A118,相場!$A$3:$H$45,2,0)*H118,0)</f>
        <v>0</v>
      </c>
      <c r="J118" s="63">
        <f>IFERROR(ROUND(VLOOKUP(A118,相場!$A$3:$H$45,5,0)*I118,0),0)</f>
        <v>0</v>
      </c>
      <c r="K118" s="107"/>
      <c r="L118" s="109">
        <f t="shared" si="2"/>
        <v>0</v>
      </c>
      <c r="M118" s="109">
        <f t="shared" si="3"/>
        <v>0</v>
      </c>
      <c r="N118" s="107"/>
      <c r="O118" s="116"/>
    </row>
    <row r="119" spans="1:15">
      <c r="A119" s="112"/>
      <c r="B119" s="71"/>
      <c r="C119" s="70"/>
      <c r="D119" s="70"/>
      <c r="E119" s="100"/>
      <c r="F119" s="100"/>
      <c r="G119" s="58"/>
      <c r="H119" s="70"/>
      <c r="I119" s="62">
        <f>IFERROR(VLOOKUP(A119,相場!$A$3:$H$45,2,0)*H119,0)</f>
        <v>0</v>
      </c>
      <c r="J119" s="63">
        <f>IFERROR(ROUND(VLOOKUP(A119,相場!$A$3:$H$45,5,0)*I119,0),0)</f>
        <v>0</v>
      </c>
      <c r="K119" s="107"/>
      <c r="L119" s="109">
        <f t="shared" si="2"/>
        <v>0</v>
      </c>
      <c r="M119" s="109">
        <f t="shared" si="3"/>
        <v>0</v>
      </c>
      <c r="N119" s="107"/>
      <c r="O119" s="116"/>
    </row>
    <row r="120" spans="1:15">
      <c r="A120" s="112"/>
      <c r="B120" s="71"/>
      <c r="C120" s="70"/>
      <c r="D120" s="70"/>
      <c r="E120" s="100"/>
      <c r="F120" s="100"/>
      <c r="G120" s="58"/>
      <c r="H120" s="70"/>
      <c r="I120" s="62">
        <f>IFERROR(VLOOKUP(A120,相場!$A$3:$H$45,2,0)*H120,0)</f>
        <v>0</v>
      </c>
      <c r="J120" s="63">
        <f>IFERROR(ROUND(VLOOKUP(A120,相場!$A$3:$H$45,5,0)*I120,0),0)</f>
        <v>0</v>
      </c>
      <c r="K120" s="107"/>
      <c r="L120" s="109">
        <f t="shared" si="2"/>
        <v>0</v>
      </c>
      <c r="M120" s="109">
        <f t="shared" si="3"/>
        <v>0</v>
      </c>
      <c r="N120" s="107"/>
      <c r="O120" s="116"/>
    </row>
    <row r="121" spans="1:15">
      <c r="A121" s="112"/>
      <c r="B121" s="71"/>
      <c r="C121" s="70"/>
      <c r="D121" s="70"/>
      <c r="E121" s="100"/>
      <c r="F121" s="100"/>
      <c r="G121" s="58"/>
      <c r="H121" s="70"/>
      <c r="I121" s="62">
        <f>IFERROR(VLOOKUP(A121,相場!$A$3:$H$45,2,0)*H121,0)</f>
        <v>0</v>
      </c>
      <c r="J121" s="63">
        <f>IFERROR(ROUND(VLOOKUP(A121,相場!$A$3:$H$45,5,0)*I121,0),0)</f>
        <v>0</v>
      </c>
      <c r="K121" s="107"/>
      <c r="L121" s="109">
        <f t="shared" si="2"/>
        <v>0</v>
      </c>
      <c r="M121" s="109">
        <f t="shared" si="3"/>
        <v>0</v>
      </c>
      <c r="N121" s="107"/>
      <c r="O121" s="116"/>
    </row>
    <row r="122" spans="1:15">
      <c r="A122" s="112"/>
      <c r="B122" s="71"/>
      <c r="C122" s="70"/>
      <c r="D122" s="70"/>
      <c r="E122" s="100"/>
      <c r="F122" s="100"/>
      <c r="G122" s="58"/>
      <c r="H122" s="70"/>
      <c r="I122" s="62">
        <f>IFERROR(VLOOKUP(A122,相場!$A$3:$H$45,2,0)*H122,0)</f>
        <v>0</v>
      </c>
      <c r="J122" s="63">
        <f>IFERROR(ROUND(VLOOKUP(A122,相場!$A$3:$H$45,5,0)*I122,0),0)</f>
        <v>0</v>
      </c>
      <c r="K122" s="107"/>
      <c r="L122" s="109">
        <f t="shared" si="2"/>
        <v>0</v>
      </c>
      <c r="M122" s="109">
        <f t="shared" si="3"/>
        <v>0</v>
      </c>
      <c r="N122" s="107"/>
      <c r="O122" s="116"/>
    </row>
    <row r="123" spans="1:15">
      <c r="A123" s="112"/>
      <c r="B123" s="71"/>
      <c r="C123" s="70"/>
      <c r="D123" s="70"/>
      <c r="E123" s="100"/>
      <c r="F123" s="100"/>
      <c r="G123" s="58"/>
      <c r="H123" s="70"/>
      <c r="I123" s="62">
        <f>IFERROR(VLOOKUP(A123,相場!$A$3:$H$45,2,0)*H123,0)</f>
        <v>0</v>
      </c>
      <c r="J123" s="63">
        <f>IFERROR(ROUND(VLOOKUP(A123,相場!$A$3:$H$45,5,0)*I123,0),0)</f>
        <v>0</v>
      </c>
      <c r="K123" s="107"/>
      <c r="L123" s="109">
        <f t="shared" si="2"/>
        <v>0</v>
      </c>
      <c r="M123" s="109">
        <f t="shared" si="3"/>
        <v>0</v>
      </c>
      <c r="N123" s="107"/>
      <c r="O123" s="116"/>
    </row>
    <row r="124" spans="1:15">
      <c r="A124" s="112"/>
      <c r="B124" s="71"/>
      <c r="C124" s="70"/>
      <c r="D124" s="70"/>
      <c r="E124" s="100"/>
      <c r="F124" s="100"/>
      <c r="G124" s="58"/>
      <c r="H124" s="70"/>
      <c r="I124" s="62">
        <f>IFERROR(VLOOKUP(A124,相場!$A$3:$H$45,2,0)*H124,0)</f>
        <v>0</v>
      </c>
      <c r="J124" s="63">
        <f>IFERROR(ROUND(VLOOKUP(A124,相場!$A$3:$H$45,5,0)*I124,0),0)</f>
        <v>0</v>
      </c>
      <c r="K124" s="107"/>
      <c r="L124" s="109">
        <f t="shared" si="2"/>
        <v>0</v>
      </c>
      <c r="M124" s="109">
        <f t="shared" si="3"/>
        <v>0</v>
      </c>
      <c r="N124" s="107"/>
      <c r="O124" s="116"/>
    </row>
    <row r="125" spans="1:15">
      <c r="A125" s="112"/>
      <c r="B125" s="71"/>
      <c r="C125" s="70"/>
      <c r="D125" s="70"/>
      <c r="E125" s="100"/>
      <c r="F125" s="100"/>
      <c r="G125" s="58"/>
      <c r="H125" s="70"/>
      <c r="I125" s="62">
        <f>IFERROR(VLOOKUP(A125,相場!$A$3:$H$45,2,0)*H125,0)</f>
        <v>0</v>
      </c>
      <c r="J125" s="63">
        <f>IFERROR(ROUND(VLOOKUP(A125,相場!$A$3:$H$45,5,0)*I125,0),0)</f>
        <v>0</v>
      </c>
      <c r="K125" s="107"/>
      <c r="L125" s="109">
        <f t="shared" si="2"/>
        <v>0</v>
      </c>
      <c r="M125" s="109">
        <f t="shared" si="3"/>
        <v>0</v>
      </c>
      <c r="N125" s="107"/>
      <c r="O125" s="116"/>
    </row>
    <row r="126" spans="1:15">
      <c r="A126" s="112"/>
      <c r="B126" s="71"/>
      <c r="C126" s="70"/>
      <c r="D126" s="70"/>
      <c r="E126" s="100"/>
      <c r="F126" s="100"/>
      <c r="G126" s="58"/>
      <c r="H126" s="70"/>
      <c r="I126" s="62">
        <f>IFERROR(VLOOKUP(A126,相場!$A$3:$H$45,2,0)*H126,0)</f>
        <v>0</v>
      </c>
      <c r="J126" s="63">
        <f>IFERROR(ROUND(VLOOKUP(A126,相場!$A$3:$H$45,5,0)*I126,0),0)</f>
        <v>0</v>
      </c>
      <c r="K126" s="107"/>
      <c r="L126" s="109">
        <f t="shared" si="2"/>
        <v>0</v>
      </c>
      <c r="M126" s="109">
        <f t="shared" si="3"/>
        <v>0</v>
      </c>
      <c r="N126" s="107"/>
      <c r="O126" s="116"/>
    </row>
    <row r="127" spans="1:15">
      <c r="A127" s="112"/>
      <c r="B127" s="71"/>
      <c r="C127" s="70"/>
      <c r="D127" s="70"/>
      <c r="E127" s="100"/>
      <c r="F127" s="100"/>
      <c r="G127" s="58"/>
      <c r="H127" s="70"/>
      <c r="I127" s="62">
        <f>IFERROR(VLOOKUP(A127,相場!$A$3:$H$45,2,0)*H127,0)</f>
        <v>0</v>
      </c>
      <c r="J127" s="63">
        <f>IFERROR(ROUND(VLOOKUP(A127,相場!$A$3:$H$45,5,0)*I127,0),0)</f>
        <v>0</v>
      </c>
      <c r="K127" s="107"/>
      <c r="L127" s="109">
        <f t="shared" si="2"/>
        <v>0</v>
      </c>
      <c r="M127" s="109">
        <f t="shared" si="3"/>
        <v>0</v>
      </c>
      <c r="N127" s="107"/>
      <c r="O127" s="116"/>
    </row>
    <row r="128" spans="1:15">
      <c r="A128" s="112"/>
      <c r="B128" s="71"/>
      <c r="C128" s="70"/>
      <c r="D128" s="70"/>
      <c r="E128" s="100"/>
      <c r="F128" s="100"/>
      <c r="G128" s="58"/>
      <c r="H128" s="70"/>
      <c r="I128" s="62">
        <f>IFERROR(VLOOKUP(A128,相場!$A$3:$H$45,2,0)*H128,0)</f>
        <v>0</v>
      </c>
      <c r="J128" s="63">
        <f>IFERROR(ROUND(VLOOKUP(A128,相場!$A$3:$H$45,5,0)*I128,0),0)</f>
        <v>0</v>
      </c>
      <c r="K128" s="107"/>
      <c r="L128" s="109">
        <f t="shared" si="2"/>
        <v>0</v>
      </c>
      <c r="M128" s="109">
        <f t="shared" si="3"/>
        <v>0</v>
      </c>
      <c r="N128" s="107"/>
      <c r="O128" s="116"/>
    </row>
    <row r="129" spans="1:15">
      <c r="A129" s="112"/>
      <c r="B129" s="71"/>
      <c r="C129" s="70"/>
      <c r="D129" s="70"/>
      <c r="E129" s="100"/>
      <c r="F129" s="100"/>
      <c r="G129" s="58"/>
      <c r="H129" s="70"/>
      <c r="I129" s="62">
        <f>IFERROR(VLOOKUP(A129,相場!$A$3:$H$45,2,0)*H129,0)</f>
        <v>0</v>
      </c>
      <c r="J129" s="63">
        <f>IFERROR(ROUND(VLOOKUP(A129,相場!$A$3:$H$45,5,0)*I129,0),0)</f>
        <v>0</v>
      </c>
      <c r="K129" s="107"/>
      <c r="L129" s="109">
        <f t="shared" si="2"/>
        <v>0</v>
      </c>
      <c r="M129" s="109">
        <f t="shared" si="3"/>
        <v>0</v>
      </c>
      <c r="N129" s="107"/>
      <c r="O129" s="116"/>
    </row>
    <row r="130" spans="1:15">
      <c r="A130" s="112"/>
      <c r="B130" s="71"/>
      <c r="C130" s="70"/>
      <c r="D130" s="70"/>
      <c r="E130" s="100"/>
      <c r="F130" s="100"/>
      <c r="G130" s="58"/>
      <c r="H130" s="70"/>
      <c r="I130" s="62">
        <f>IFERROR(VLOOKUP(A130,相場!$A$3:$H$45,2,0)*H130,0)</f>
        <v>0</v>
      </c>
      <c r="J130" s="63">
        <f>IFERROR(ROUND(VLOOKUP(A130,相場!$A$3:$H$45,5,0)*I130,0),0)</f>
        <v>0</v>
      </c>
      <c r="K130" s="107"/>
      <c r="L130" s="109">
        <f t="shared" si="2"/>
        <v>0</v>
      </c>
      <c r="M130" s="109">
        <f t="shared" si="3"/>
        <v>0</v>
      </c>
      <c r="N130" s="107"/>
      <c r="O130" s="116"/>
    </row>
    <row r="131" spans="1:15">
      <c r="A131" s="112"/>
      <c r="B131" s="71"/>
      <c r="C131" s="70"/>
      <c r="D131" s="70"/>
      <c r="E131" s="100"/>
      <c r="F131" s="100"/>
      <c r="G131" s="58"/>
      <c r="H131" s="70"/>
      <c r="I131" s="62">
        <f>IFERROR(VLOOKUP(A131,相場!$A$3:$H$45,2,0)*H131,0)</f>
        <v>0</v>
      </c>
      <c r="J131" s="63">
        <f>IFERROR(ROUND(VLOOKUP(A131,相場!$A$3:$H$45,5,0)*I131,0),0)</f>
        <v>0</v>
      </c>
      <c r="K131" s="107"/>
      <c r="L131" s="109">
        <f t="shared" si="2"/>
        <v>0</v>
      </c>
      <c r="M131" s="109">
        <f t="shared" si="3"/>
        <v>0</v>
      </c>
      <c r="N131" s="107"/>
      <c r="O131" s="116"/>
    </row>
    <row r="132" spans="1:15">
      <c r="A132" s="112"/>
      <c r="B132" s="71"/>
      <c r="C132" s="70"/>
      <c r="D132" s="70"/>
      <c r="E132" s="100"/>
      <c r="F132" s="100"/>
      <c r="G132" s="58"/>
      <c r="H132" s="70"/>
      <c r="I132" s="62">
        <f>IFERROR(VLOOKUP(A132,相場!$A$3:$H$45,2,0)*H132,0)</f>
        <v>0</v>
      </c>
      <c r="J132" s="63">
        <f>IFERROR(ROUND(VLOOKUP(A132,相場!$A$3:$H$45,5,0)*I132,0),0)</f>
        <v>0</v>
      </c>
      <c r="K132" s="107"/>
      <c r="L132" s="109">
        <f t="shared" ref="L132:L163" si="4">IFERROR(H132/D132,0)</f>
        <v>0</v>
      </c>
      <c r="M132" s="109">
        <f t="shared" ref="M132:M163" si="5">IFERROR(L132/G132,)</f>
        <v>0</v>
      </c>
      <c r="N132" s="107"/>
      <c r="O132" s="116"/>
    </row>
    <row r="133" spans="1:15">
      <c r="A133" s="112"/>
      <c r="B133" s="71"/>
      <c r="C133" s="70"/>
      <c r="D133" s="70"/>
      <c r="E133" s="100"/>
      <c r="F133" s="100"/>
      <c r="G133" s="58"/>
      <c r="H133" s="70"/>
      <c r="I133" s="62">
        <f>IFERROR(VLOOKUP(A133,相場!$A$3:$H$45,2,0)*H133,0)</f>
        <v>0</v>
      </c>
      <c r="J133" s="63">
        <f>IFERROR(ROUND(VLOOKUP(A133,相場!$A$3:$H$45,5,0)*I133,0),0)</f>
        <v>0</v>
      </c>
      <c r="K133" s="107"/>
      <c r="L133" s="109">
        <f t="shared" si="4"/>
        <v>0</v>
      </c>
      <c r="M133" s="109">
        <f t="shared" si="5"/>
        <v>0</v>
      </c>
      <c r="N133" s="107"/>
      <c r="O133" s="116"/>
    </row>
    <row r="134" spans="1:15">
      <c r="A134" s="112"/>
      <c r="B134" s="71"/>
      <c r="C134" s="70"/>
      <c r="D134" s="70"/>
      <c r="E134" s="100"/>
      <c r="F134" s="100"/>
      <c r="G134" s="58"/>
      <c r="H134" s="70"/>
      <c r="I134" s="62">
        <f>IFERROR(VLOOKUP(A134,相場!$A$3:$H$45,2,0)*H134,0)</f>
        <v>0</v>
      </c>
      <c r="J134" s="63">
        <f>IFERROR(ROUND(VLOOKUP(A134,相場!$A$3:$H$45,5,0)*I134,0),0)</f>
        <v>0</v>
      </c>
      <c r="K134" s="107"/>
      <c r="L134" s="109">
        <f t="shared" si="4"/>
        <v>0</v>
      </c>
      <c r="M134" s="109">
        <f t="shared" si="5"/>
        <v>0</v>
      </c>
      <c r="N134" s="107"/>
      <c r="O134" s="116"/>
    </row>
    <row r="135" spans="1:15">
      <c r="A135" s="112"/>
      <c r="B135" s="71"/>
      <c r="C135" s="70"/>
      <c r="D135" s="70"/>
      <c r="E135" s="100"/>
      <c r="F135" s="100"/>
      <c r="G135" s="58"/>
      <c r="H135" s="70"/>
      <c r="I135" s="62">
        <f>IFERROR(VLOOKUP(A135,相場!$A$3:$H$45,2,0)*H135,0)</f>
        <v>0</v>
      </c>
      <c r="J135" s="63">
        <f>IFERROR(ROUND(VLOOKUP(A135,相場!$A$3:$H$45,5,0)*I135,0),0)</f>
        <v>0</v>
      </c>
      <c r="K135" s="107"/>
      <c r="L135" s="109">
        <f t="shared" si="4"/>
        <v>0</v>
      </c>
      <c r="M135" s="109">
        <f t="shared" si="5"/>
        <v>0</v>
      </c>
      <c r="N135" s="107"/>
      <c r="O135" s="116"/>
    </row>
    <row r="136" spans="1:15">
      <c r="A136" s="112"/>
      <c r="B136" s="71"/>
      <c r="C136" s="70"/>
      <c r="D136" s="70"/>
      <c r="E136" s="100"/>
      <c r="F136" s="100"/>
      <c r="G136" s="58"/>
      <c r="H136" s="70"/>
      <c r="I136" s="62">
        <f>IFERROR(VLOOKUP(A136,相場!$A$3:$H$45,2,0)*H136,0)</f>
        <v>0</v>
      </c>
      <c r="J136" s="63">
        <f>IFERROR(ROUND(VLOOKUP(A136,相場!$A$3:$H$45,5,0)*I136,0),0)</f>
        <v>0</v>
      </c>
      <c r="K136" s="107"/>
      <c r="L136" s="109">
        <f t="shared" si="4"/>
        <v>0</v>
      </c>
      <c r="M136" s="109">
        <f t="shared" si="5"/>
        <v>0</v>
      </c>
      <c r="N136" s="107"/>
      <c r="O136" s="116"/>
    </row>
    <row r="137" spans="1:15">
      <c r="A137" s="112"/>
      <c r="B137" s="71"/>
      <c r="C137" s="70"/>
      <c r="D137" s="70"/>
      <c r="E137" s="100"/>
      <c r="F137" s="100"/>
      <c r="G137" s="58"/>
      <c r="H137" s="70"/>
      <c r="I137" s="62">
        <f>IFERROR(VLOOKUP(A137,相場!$A$3:$H$45,2,0)*H137,0)</f>
        <v>0</v>
      </c>
      <c r="J137" s="63">
        <f>IFERROR(ROUND(VLOOKUP(A137,相場!$A$3:$H$45,5,0)*I137,0),0)</f>
        <v>0</v>
      </c>
      <c r="K137" s="107"/>
      <c r="L137" s="109">
        <f t="shared" si="4"/>
        <v>0</v>
      </c>
      <c r="M137" s="109">
        <f t="shared" si="5"/>
        <v>0</v>
      </c>
      <c r="N137" s="107"/>
      <c r="O137" s="116"/>
    </row>
    <row r="138" spans="1:15">
      <c r="A138" s="112"/>
      <c r="B138" s="71"/>
      <c r="C138" s="70"/>
      <c r="D138" s="70"/>
      <c r="E138" s="100"/>
      <c r="F138" s="100"/>
      <c r="G138" s="58"/>
      <c r="H138" s="70"/>
      <c r="I138" s="62">
        <f>IFERROR(VLOOKUP(A138,相場!$A$3:$H$45,2,0)*H138,0)</f>
        <v>0</v>
      </c>
      <c r="J138" s="63">
        <f>IFERROR(ROUND(VLOOKUP(A138,相場!$A$3:$H$45,5,0)*I138,0),0)</f>
        <v>0</v>
      </c>
      <c r="K138" s="107"/>
      <c r="L138" s="109">
        <f t="shared" si="4"/>
        <v>0</v>
      </c>
      <c r="M138" s="109">
        <f t="shared" si="5"/>
        <v>0</v>
      </c>
      <c r="N138" s="107"/>
      <c r="O138" s="116"/>
    </row>
    <row r="139" spans="1:15">
      <c r="A139" s="112"/>
      <c r="B139" s="71"/>
      <c r="C139" s="70"/>
      <c r="D139" s="70"/>
      <c r="E139" s="100"/>
      <c r="F139" s="100"/>
      <c r="G139" s="58"/>
      <c r="H139" s="70"/>
      <c r="I139" s="62">
        <f>IFERROR(VLOOKUP(A139,相場!$A$3:$H$45,2,0)*H139,0)</f>
        <v>0</v>
      </c>
      <c r="J139" s="63">
        <f>IFERROR(ROUND(VLOOKUP(A139,相場!$A$3:$H$45,5,0)*I139,0),0)</f>
        <v>0</v>
      </c>
      <c r="K139" s="107"/>
      <c r="L139" s="109">
        <f t="shared" si="4"/>
        <v>0</v>
      </c>
      <c r="M139" s="109">
        <f t="shared" si="5"/>
        <v>0</v>
      </c>
      <c r="N139" s="107"/>
      <c r="O139" s="116"/>
    </row>
    <row r="140" spans="1:15">
      <c r="A140" s="112"/>
      <c r="B140" s="71"/>
      <c r="C140" s="70"/>
      <c r="D140" s="70"/>
      <c r="E140" s="100"/>
      <c r="F140" s="100"/>
      <c r="G140" s="58"/>
      <c r="H140" s="70"/>
      <c r="I140" s="62">
        <f>IFERROR(VLOOKUP(A140,相場!$A$3:$H$45,2,0)*H140,0)</f>
        <v>0</v>
      </c>
      <c r="J140" s="63">
        <f>IFERROR(ROUND(VLOOKUP(A140,相場!$A$3:$H$45,5,0)*I140,0),0)</f>
        <v>0</v>
      </c>
      <c r="K140" s="107"/>
      <c r="L140" s="109">
        <f t="shared" si="4"/>
        <v>0</v>
      </c>
      <c r="M140" s="109">
        <f t="shared" si="5"/>
        <v>0</v>
      </c>
      <c r="N140" s="107"/>
      <c r="O140" s="116"/>
    </row>
    <row r="141" spans="1:15">
      <c r="A141" s="112"/>
      <c r="B141" s="71"/>
      <c r="C141" s="70"/>
      <c r="D141" s="70"/>
      <c r="E141" s="100"/>
      <c r="F141" s="100"/>
      <c r="G141" s="58"/>
      <c r="H141" s="70"/>
      <c r="I141" s="62">
        <f>IFERROR(VLOOKUP(A141,相場!$A$3:$H$45,2,0)*H141,0)</f>
        <v>0</v>
      </c>
      <c r="J141" s="63">
        <f>IFERROR(ROUND(VLOOKUP(A141,相場!$A$3:$H$45,5,0)*I141,0),0)</f>
        <v>0</v>
      </c>
      <c r="K141" s="107"/>
      <c r="L141" s="109">
        <f t="shared" si="4"/>
        <v>0</v>
      </c>
      <c r="M141" s="109">
        <f t="shared" si="5"/>
        <v>0</v>
      </c>
      <c r="N141" s="107"/>
      <c r="O141" s="116"/>
    </row>
    <row r="142" spans="1:15">
      <c r="A142" s="112"/>
      <c r="B142" s="71"/>
      <c r="C142" s="70"/>
      <c r="D142" s="70"/>
      <c r="E142" s="100"/>
      <c r="F142" s="100"/>
      <c r="G142" s="58"/>
      <c r="H142" s="70"/>
      <c r="I142" s="62">
        <f>IFERROR(VLOOKUP(A142,相場!$A$3:$H$45,2,0)*H142,0)</f>
        <v>0</v>
      </c>
      <c r="J142" s="63">
        <f>IFERROR(ROUND(VLOOKUP(A142,相場!$A$3:$H$45,5,0)*I142,0),0)</f>
        <v>0</v>
      </c>
      <c r="K142" s="107"/>
      <c r="L142" s="109">
        <f t="shared" si="4"/>
        <v>0</v>
      </c>
      <c r="M142" s="109">
        <f t="shared" si="5"/>
        <v>0</v>
      </c>
      <c r="N142" s="107"/>
      <c r="O142" s="116"/>
    </row>
    <row r="143" spans="1:15">
      <c r="A143" s="112"/>
      <c r="B143" s="71"/>
      <c r="C143" s="70"/>
      <c r="D143" s="70"/>
      <c r="E143" s="100"/>
      <c r="F143" s="100"/>
      <c r="G143" s="58"/>
      <c r="H143" s="70"/>
      <c r="I143" s="62">
        <f>IFERROR(VLOOKUP(A143,相場!$A$3:$H$45,2,0)*H143,0)</f>
        <v>0</v>
      </c>
      <c r="J143" s="63">
        <f>IFERROR(ROUND(VLOOKUP(A143,相場!$A$3:$H$45,5,0)*I143,0),0)</f>
        <v>0</v>
      </c>
      <c r="K143" s="107"/>
      <c r="L143" s="109">
        <f t="shared" si="4"/>
        <v>0</v>
      </c>
      <c r="M143" s="109">
        <f t="shared" si="5"/>
        <v>0</v>
      </c>
      <c r="N143" s="107"/>
      <c r="O143" s="116"/>
    </row>
    <row r="144" spans="1:15">
      <c r="A144" s="112"/>
      <c r="B144" s="71"/>
      <c r="C144" s="70"/>
      <c r="D144" s="70"/>
      <c r="E144" s="100"/>
      <c r="F144" s="100"/>
      <c r="G144" s="58"/>
      <c r="H144" s="70"/>
      <c r="I144" s="62">
        <f>IFERROR(VLOOKUP(A144,相場!$A$3:$H$45,2,0)*H144,0)</f>
        <v>0</v>
      </c>
      <c r="J144" s="63">
        <f>IFERROR(ROUND(VLOOKUP(A144,相場!$A$3:$H$45,5,0)*I144,0),0)</f>
        <v>0</v>
      </c>
      <c r="K144" s="107"/>
      <c r="L144" s="109">
        <f t="shared" si="4"/>
        <v>0</v>
      </c>
      <c r="M144" s="109">
        <f t="shared" si="5"/>
        <v>0</v>
      </c>
      <c r="N144" s="107"/>
      <c r="O144" s="116"/>
    </row>
    <row r="145" spans="1:15">
      <c r="A145" s="112"/>
      <c r="B145" s="71"/>
      <c r="C145" s="70"/>
      <c r="D145" s="70"/>
      <c r="E145" s="100"/>
      <c r="F145" s="100"/>
      <c r="G145" s="58"/>
      <c r="H145" s="70"/>
      <c r="I145" s="62">
        <f>IFERROR(VLOOKUP(A145,相場!$A$3:$H$45,2,0)*H145,0)</f>
        <v>0</v>
      </c>
      <c r="J145" s="63">
        <f>IFERROR(ROUND(VLOOKUP(A145,相場!$A$3:$H$45,5,0)*I145,0),0)</f>
        <v>0</v>
      </c>
      <c r="K145" s="107"/>
      <c r="L145" s="109">
        <f t="shared" si="4"/>
        <v>0</v>
      </c>
      <c r="M145" s="109">
        <f t="shared" si="5"/>
        <v>0</v>
      </c>
      <c r="N145" s="107"/>
      <c r="O145" s="116"/>
    </row>
    <row r="146" spans="1:15">
      <c r="A146" s="112"/>
      <c r="B146" s="71"/>
      <c r="C146" s="70"/>
      <c r="D146" s="70"/>
      <c r="E146" s="100"/>
      <c r="F146" s="100"/>
      <c r="G146" s="58"/>
      <c r="H146" s="70"/>
      <c r="I146" s="62">
        <f>IFERROR(VLOOKUP(A146,相場!$A$3:$H$45,2,0)*H146,0)</f>
        <v>0</v>
      </c>
      <c r="J146" s="63">
        <f>IFERROR(ROUND(VLOOKUP(A146,相場!$A$3:$H$45,5,0)*I146,0),0)</f>
        <v>0</v>
      </c>
      <c r="K146" s="107"/>
      <c r="L146" s="109">
        <f t="shared" si="4"/>
        <v>0</v>
      </c>
      <c r="M146" s="109">
        <f t="shared" si="5"/>
        <v>0</v>
      </c>
      <c r="N146" s="107"/>
      <c r="O146" s="116"/>
    </row>
    <row r="147" spans="1:15">
      <c r="A147" s="112"/>
      <c r="B147" s="71"/>
      <c r="C147" s="70"/>
      <c r="D147" s="70"/>
      <c r="E147" s="100"/>
      <c r="F147" s="100"/>
      <c r="G147" s="58"/>
      <c r="H147" s="70"/>
      <c r="I147" s="62">
        <f>IFERROR(VLOOKUP(A147,相場!$A$3:$H$45,2,0)*H147,0)</f>
        <v>0</v>
      </c>
      <c r="J147" s="63">
        <f>IFERROR(ROUND(VLOOKUP(A147,相場!$A$3:$H$45,5,0)*I147,0),0)</f>
        <v>0</v>
      </c>
      <c r="K147" s="107"/>
      <c r="L147" s="109">
        <f t="shared" si="4"/>
        <v>0</v>
      </c>
      <c r="M147" s="109">
        <f t="shared" si="5"/>
        <v>0</v>
      </c>
      <c r="N147" s="107"/>
      <c r="O147" s="116"/>
    </row>
    <row r="148" spans="1:15">
      <c r="A148" s="112"/>
      <c r="B148" s="71"/>
      <c r="C148" s="70"/>
      <c r="D148" s="70"/>
      <c r="E148" s="100"/>
      <c r="F148" s="100"/>
      <c r="G148" s="58"/>
      <c r="H148" s="70"/>
      <c r="I148" s="62">
        <f>IFERROR(VLOOKUP(A148,相場!$A$3:$H$45,2,0)*H148,0)</f>
        <v>0</v>
      </c>
      <c r="J148" s="63">
        <f>IFERROR(ROUND(VLOOKUP(A148,相場!$A$3:$H$45,5,0)*I148,0),0)</f>
        <v>0</v>
      </c>
      <c r="K148" s="107"/>
      <c r="L148" s="109">
        <f t="shared" si="4"/>
        <v>0</v>
      </c>
      <c r="M148" s="109">
        <f t="shared" si="5"/>
        <v>0</v>
      </c>
      <c r="N148" s="107"/>
      <c r="O148" s="116"/>
    </row>
    <row r="149" spans="1:15">
      <c r="A149" s="112"/>
      <c r="B149" s="71"/>
      <c r="C149" s="70"/>
      <c r="D149" s="70"/>
      <c r="E149" s="100"/>
      <c r="F149" s="100"/>
      <c r="G149" s="58"/>
      <c r="H149" s="70"/>
      <c r="I149" s="62">
        <f>IFERROR(VLOOKUP(A149,相場!$A$3:$H$45,2,0)*H149,0)</f>
        <v>0</v>
      </c>
      <c r="J149" s="63">
        <f>IFERROR(ROUND(VLOOKUP(A149,相場!$A$3:$H$45,5,0)*I149,0),0)</f>
        <v>0</v>
      </c>
      <c r="K149" s="107"/>
      <c r="L149" s="109">
        <f t="shared" si="4"/>
        <v>0</v>
      </c>
      <c r="M149" s="109">
        <f t="shared" si="5"/>
        <v>0</v>
      </c>
      <c r="N149" s="107"/>
      <c r="O149" s="116"/>
    </row>
    <row r="150" spans="1:15">
      <c r="A150" s="112"/>
      <c r="B150" s="71"/>
      <c r="C150" s="70"/>
      <c r="D150" s="70"/>
      <c r="E150" s="100"/>
      <c r="F150" s="100"/>
      <c r="G150" s="58"/>
      <c r="H150" s="70"/>
      <c r="I150" s="62">
        <f>IFERROR(VLOOKUP(A150,相場!$A$3:$H$45,2,0)*H150,0)</f>
        <v>0</v>
      </c>
      <c r="J150" s="63">
        <f>IFERROR(ROUND(VLOOKUP(A150,相場!$A$3:$H$45,5,0)*I150,0),0)</f>
        <v>0</v>
      </c>
      <c r="K150" s="107"/>
      <c r="L150" s="109">
        <f t="shared" si="4"/>
        <v>0</v>
      </c>
      <c r="M150" s="109">
        <f t="shared" si="5"/>
        <v>0</v>
      </c>
      <c r="N150" s="107"/>
      <c r="O150" s="116"/>
    </row>
    <row r="151" spans="1:15">
      <c r="A151" s="112"/>
      <c r="B151" s="71"/>
      <c r="C151" s="70"/>
      <c r="D151" s="70"/>
      <c r="E151" s="100"/>
      <c r="F151" s="100"/>
      <c r="G151" s="58"/>
      <c r="H151" s="70"/>
      <c r="I151" s="62">
        <f>IFERROR(VLOOKUP(A151,相場!$A$3:$H$45,2,0)*H151,0)</f>
        <v>0</v>
      </c>
      <c r="J151" s="63">
        <f>IFERROR(ROUND(VLOOKUP(A151,相場!$A$3:$H$45,5,0)*I151,0),0)</f>
        <v>0</v>
      </c>
      <c r="K151" s="107"/>
      <c r="L151" s="109">
        <f t="shared" si="4"/>
        <v>0</v>
      </c>
      <c r="M151" s="109">
        <f t="shared" si="5"/>
        <v>0</v>
      </c>
      <c r="N151" s="107"/>
      <c r="O151" s="116"/>
    </row>
    <row r="152" spans="1:15">
      <c r="A152" s="112"/>
      <c r="B152" s="71"/>
      <c r="C152" s="70"/>
      <c r="D152" s="70"/>
      <c r="E152" s="100"/>
      <c r="F152" s="100"/>
      <c r="G152" s="58"/>
      <c r="H152" s="70"/>
      <c r="I152" s="62">
        <f>IFERROR(VLOOKUP(A152,相場!$A$3:$H$45,2,0)*H152,0)</f>
        <v>0</v>
      </c>
      <c r="J152" s="63">
        <f>IFERROR(ROUND(VLOOKUP(A152,相場!$A$3:$H$45,5,0)*I152,0),0)</f>
        <v>0</v>
      </c>
      <c r="K152" s="107"/>
      <c r="L152" s="109">
        <f t="shared" si="4"/>
        <v>0</v>
      </c>
      <c r="M152" s="109">
        <f t="shared" si="5"/>
        <v>0</v>
      </c>
      <c r="N152" s="107"/>
      <c r="O152" s="116"/>
    </row>
    <row r="153" spans="1:15">
      <c r="A153" s="112"/>
      <c r="B153" s="71"/>
      <c r="C153" s="70"/>
      <c r="D153" s="70"/>
      <c r="E153" s="100"/>
      <c r="F153" s="100"/>
      <c r="G153" s="58"/>
      <c r="H153" s="70"/>
      <c r="I153" s="62">
        <f>IFERROR(VLOOKUP(A153,相場!$A$3:$H$45,2,0)*H153,0)</f>
        <v>0</v>
      </c>
      <c r="J153" s="63">
        <f>IFERROR(ROUND(VLOOKUP(A153,相場!$A$3:$H$45,5,0)*I153,0),0)</f>
        <v>0</v>
      </c>
      <c r="K153" s="107"/>
      <c r="L153" s="109">
        <f t="shared" si="4"/>
        <v>0</v>
      </c>
      <c r="M153" s="109">
        <f t="shared" si="5"/>
        <v>0</v>
      </c>
      <c r="N153" s="107"/>
      <c r="O153" s="116"/>
    </row>
    <row r="154" spans="1:15">
      <c r="A154" s="112"/>
      <c r="B154" s="71"/>
      <c r="C154" s="70"/>
      <c r="D154" s="70"/>
      <c r="E154" s="100"/>
      <c r="F154" s="100"/>
      <c r="G154" s="58"/>
      <c r="H154" s="70"/>
      <c r="I154" s="62">
        <f>IFERROR(VLOOKUP(A154,相場!$A$3:$H$45,2,0)*H154,0)</f>
        <v>0</v>
      </c>
      <c r="J154" s="63">
        <f>IFERROR(ROUND(VLOOKUP(A154,相場!$A$3:$H$45,5,0)*I154,0),0)</f>
        <v>0</v>
      </c>
      <c r="K154" s="107"/>
      <c r="L154" s="109">
        <f t="shared" si="4"/>
        <v>0</v>
      </c>
      <c r="M154" s="109">
        <f t="shared" si="5"/>
        <v>0</v>
      </c>
      <c r="N154" s="107"/>
      <c r="O154" s="116"/>
    </row>
    <row r="155" spans="1:15">
      <c r="A155" s="112"/>
      <c r="B155" s="71"/>
      <c r="C155" s="70"/>
      <c r="D155" s="70"/>
      <c r="E155" s="100"/>
      <c r="F155" s="100"/>
      <c r="G155" s="58"/>
      <c r="H155" s="70"/>
      <c r="I155" s="62">
        <f>IFERROR(VLOOKUP(A155,相場!$A$3:$H$45,2,0)*H155,0)</f>
        <v>0</v>
      </c>
      <c r="J155" s="63">
        <f>IFERROR(ROUND(VLOOKUP(A155,相場!$A$3:$H$45,5,0)*I155,0),0)</f>
        <v>0</v>
      </c>
      <c r="K155" s="107"/>
      <c r="L155" s="109">
        <f t="shared" si="4"/>
        <v>0</v>
      </c>
      <c r="M155" s="109">
        <f t="shared" si="5"/>
        <v>0</v>
      </c>
      <c r="N155" s="107"/>
      <c r="O155" s="116"/>
    </row>
    <row r="156" spans="1:15">
      <c r="A156" s="112"/>
      <c r="B156" s="71"/>
      <c r="C156" s="70"/>
      <c r="D156" s="70"/>
      <c r="E156" s="100"/>
      <c r="F156" s="100"/>
      <c r="G156" s="58"/>
      <c r="H156" s="70"/>
      <c r="I156" s="62">
        <f>IFERROR(VLOOKUP(A156,相場!$A$3:$H$45,2,0)*H156,0)</f>
        <v>0</v>
      </c>
      <c r="J156" s="63">
        <f>IFERROR(ROUND(VLOOKUP(A156,相場!$A$3:$H$45,5,0)*I156,0),0)</f>
        <v>0</v>
      </c>
      <c r="K156" s="107"/>
      <c r="L156" s="109">
        <f t="shared" si="4"/>
        <v>0</v>
      </c>
      <c r="M156" s="109">
        <f t="shared" si="5"/>
        <v>0</v>
      </c>
      <c r="N156" s="107"/>
      <c r="O156" s="116"/>
    </row>
    <row r="157" spans="1:15">
      <c r="A157" s="112"/>
      <c r="B157" s="71"/>
      <c r="C157" s="70"/>
      <c r="D157" s="70"/>
      <c r="E157" s="100"/>
      <c r="F157" s="100"/>
      <c r="G157" s="58"/>
      <c r="H157" s="70"/>
      <c r="I157" s="62">
        <f>IFERROR(VLOOKUP(A157,相場!$A$3:$H$45,2,0)*H157,0)</f>
        <v>0</v>
      </c>
      <c r="J157" s="63">
        <f>IFERROR(ROUND(VLOOKUP(A157,相場!$A$3:$H$45,5,0)*I157,0),0)</f>
        <v>0</v>
      </c>
      <c r="K157" s="107"/>
      <c r="L157" s="109">
        <f t="shared" si="4"/>
        <v>0</v>
      </c>
      <c r="M157" s="109">
        <f t="shared" si="5"/>
        <v>0</v>
      </c>
      <c r="N157" s="107"/>
      <c r="O157" s="116"/>
    </row>
    <row r="158" spans="1:15">
      <c r="A158" s="112"/>
      <c r="B158" s="71"/>
      <c r="C158" s="70"/>
      <c r="D158" s="70"/>
      <c r="E158" s="100"/>
      <c r="F158" s="100"/>
      <c r="G158" s="58"/>
      <c r="H158" s="70"/>
      <c r="I158" s="62">
        <f>IFERROR(VLOOKUP(A158,相場!$A$3:$H$45,2,0)*H158,0)</f>
        <v>0</v>
      </c>
      <c r="J158" s="63">
        <f>IFERROR(ROUND(VLOOKUP(A158,相場!$A$3:$H$45,5,0)*I158,0),0)</f>
        <v>0</v>
      </c>
      <c r="K158" s="107"/>
      <c r="L158" s="109">
        <f t="shared" si="4"/>
        <v>0</v>
      </c>
      <c r="M158" s="109">
        <f t="shared" si="5"/>
        <v>0</v>
      </c>
      <c r="N158" s="107"/>
      <c r="O158" s="116"/>
    </row>
    <row r="159" spans="1:15">
      <c r="A159" s="112"/>
      <c r="B159" s="71"/>
      <c r="C159" s="70"/>
      <c r="D159" s="70"/>
      <c r="E159" s="100"/>
      <c r="F159" s="100"/>
      <c r="G159" s="58"/>
      <c r="H159" s="70"/>
      <c r="I159" s="62">
        <f>IFERROR(VLOOKUP(A159,相場!$A$3:$H$45,2,0)*H159,0)</f>
        <v>0</v>
      </c>
      <c r="J159" s="63">
        <f>IFERROR(ROUND(VLOOKUP(A159,相場!$A$3:$H$45,5,0)*I159,0),0)</f>
        <v>0</v>
      </c>
      <c r="K159" s="107"/>
      <c r="L159" s="109">
        <f t="shared" si="4"/>
        <v>0</v>
      </c>
      <c r="M159" s="109">
        <f t="shared" si="5"/>
        <v>0</v>
      </c>
      <c r="N159" s="107"/>
      <c r="O159" s="116"/>
    </row>
    <row r="160" spans="1:15">
      <c r="A160" s="112"/>
      <c r="B160" s="71"/>
      <c r="C160" s="70"/>
      <c r="D160" s="70"/>
      <c r="E160" s="100"/>
      <c r="F160" s="100"/>
      <c r="G160" s="58"/>
      <c r="H160" s="70"/>
      <c r="I160" s="62">
        <f>IFERROR(VLOOKUP(A160,相場!$A$3:$H$45,2,0)*H160,0)</f>
        <v>0</v>
      </c>
      <c r="J160" s="63">
        <f>IFERROR(ROUND(VLOOKUP(A160,相場!$A$3:$H$45,5,0)*I160,0),0)</f>
        <v>0</v>
      </c>
      <c r="K160" s="107"/>
      <c r="L160" s="109">
        <f t="shared" si="4"/>
        <v>0</v>
      </c>
      <c r="M160" s="109">
        <f t="shared" si="5"/>
        <v>0</v>
      </c>
      <c r="N160" s="107"/>
      <c r="O160" s="116"/>
    </row>
    <row r="161" spans="1:15">
      <c r="A161" s="112"/>
      <c r="B161" s="71"/>
      <c r="C161" s="70"/>
      <c r="D161" s="70"/>
      <c r="E161" s="100"/>
      <c r="F161" s="100"/>
      <c r="G161" s="58"/>
      <c r="H161" s="70"/>
      <c r="I161" s="62">
        <f>IFERROR(VLOOKUP(A161,相場!$A$3:$H$45,2,0)*H161,0)</f>
        <v>0</v>
      </c>
      <c r="J161" s="63">
        <f>IFERROR(ROUND(VLOOKUP(A161,相場!$A$3:$H$45,5,0)*I161,0),0)</f>
        <v>0</v>
      </c>
      <c r="K161" s="107"/>
      <c r="L161" s="109">
        <f t="shared" si="4"/>
        <v>0</v>
      </c>
      <c r="M161" s="109">
        <f t="shared" si="5"/>
        <v>0</v>
      </c>
      <c r="N161" s="107"/>
      <c r="O161" s="116"/>
    </row>
    <row r="162" spans="1:15">
      <c r="A162" s="112"/>
      <c r="B162" s="71"/>
      <c r="C162" s="70"/>
      <c r="D162" s="70"/>
      <c r="E162" s="100"/>
      <c r="F162" s="100"/>
      <c r="G162" s="58"/>
      <c r="H162" s="70"/>
      <c r="I162" s="62">
        <f>IFERROR(VLOOKUP(A162,相場!$A$3:$H$45,2,0)*H162,0)</f>
        <v>0</v>
      </c>
      <c r="J162" s="63">
        <f>IFERROR(ROUND(VLOOKUP(A162,相場!$A$3:$H$45,5,0)*I162,0),0)</f>
        <v>0</v>
      </c>
      <c r="K162" s="107"/>
      <c r="L162" s="109">
        <f t="shared" si="4"/>
        <v>0</v>
      </c>
      <c r="M162" s="109">
        <f t="shared" si="5"/>
        <v>0</v>
      </c>
      <c r="N162" s="107"/>
      <c r="O162" s="116"/>
    </row>
    <row r="163" spans="1:15">
      <c r="A163" s="112"/>
      <c r="B163" s="71"/>
      <c r="C163" s="70"/>
      <c r="D163" s="70"/>
      <c r="E163" s="100"/>
      <c r="F163" s="100"/>
      <c r="G163" s="58"/>
      <c r="H163" s="70"/>
      <c r="I163" s="62">
        <f>IFERROR(VLOOKUP(A163,相場!$A$3:$H$45,2,0)*H163,0)</f>
        <v>0</v>
      </c>
      <c r="J163" s="63">
        <f>IFERROR(ROUND(VLOOKUP(A163,相場!$A$3:$H$45,5,0)*I163,0),0)</f>
        <v>0</v>
      </c>
      <c r="K163" s="107"/>
      <c r="L163" s="109">
        <f t="shared" si="4"/>
        <v>0</v>
      </c>
      <c r="M163" s="109">
        <f t="shared" si="5"/>
        <v>0</v>
      </c>
      <c r="N163" s="107"/>
      <c r="O163" s="116"/>
    </row>
  </sheetData>
  <phoneticPr fontId="2"/>
  <dataValidations count="1">
    <dataValidation imeMode="off" allowBlank="1" showInputMessage="1" showErrorMessage="1" sqref="A3:H163" xr:uid="{086A0501-9F04-4285-A510-6EFB419A5639}"/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5773A-CD00-43C6-9C95-E8235ED86A8C}">
  <sheetPr>
    <tabColor rgb="FFFFC000"/>
  </sheetPr>
  <dimension ref="A1:N202"/>
  <sheetViews>
    <sheetView showGridLines="0" workbookViewId="0">
      <pane ySplit="2" topLeftCell="A3" activePane="bottomLeft" state="frozen"/>
      <selection sqref="A1:XFD1048576"/>
      <selection pane="bottomLeft" activeCell="C42" sqref="C42"/>
    </sheetView>
  </sheetViews>
  <sheetFormatPr defaultColWidth="10" defaultRowHeight="12"/>
  <cols>
    <col min="1" max="1" width="10" style="113"/>
    <col min="2" max="2" width="10" style="5"/>
    <col min="4" max="4" width="10" style="5"/>
    <col min="5" max="7" width="10" style="16"/>
    <col min="8" max="11" width="10" style="17"/>
    <col min="12" max="12" width="10" style="9"/>
    <col min="13" max="13" width="10" style="10"/>
    <col min="14" max="14" width="10" style="92"/>
  </cols>
  <sheetData>
    <row r="1" spans="1:14" s="6" customFormat="1">
      <c r="A1" s="110" t="s">
        <v>3</v>
      </c>
      <c r="B1" s="33" t="s">
        <v>8</v>
      </c>
      <c r="C1" s="121" t="s">
        <v>29</v>
      </c>
      <c r="D1" s="86" t="s">
        <v>47</v>
      </c>
      <c r="E1" s="26"/>
      <c r="F1" s="78" t="s">
        <v>7</v>
      </c>
      <c r="G1" s="25"/>
      <c r="H1" s="28"/>
      <c r="I1" s="29" t="s">
        <v>6</v>
      </c>
      <c r="J1" s="23"/>
      <c r="K1" s="49" t="s">
        <v>23</v>
      </c>
      <c r="L1" s="50" t="s">
        <v>27</v>
      </c>
      <c r="M1" s="10"/>
      <c r="N1" s="92"/>
    </row>
    <row r="2" spans="1:14">
      <c r="A2" s="111"/>
      <c r="B2" s="41"/>
      <c r="C2" s="48"/>
      <c r="D2" s="88"/>
      <c r="E2" s="73" t="s">
        <v>0</v>
      </c>
      <c r="F2" s="74" t="s">
        <v>4</v>
      </c>
      <c r="G2" s="75" t="s">
        <v>5</v>
      </c>
      <c r="H2" s="23" t="s">
        <v>0</v>
      </c>
      <c r="I2" s="24" t="s">
        <v>4</v>
      </c>
      <c r="J2" s="24" t="s">
        <v>5</v>
      </c>
      <c r="K2" s="47"/>
      <c r="L2" s="91">
        <f>SUBTOTAL(9,L3:L10000)</f>
        <v>641846</v>
      </c>
    </row>
    <row r="3" spans="1:14">
      <c r="A3" s="112">
        <v>44667</v>
      </c>
      <c r="B3" s="30">
        <v>1</v>
      </c>
      <c r="C3" s="31" t="s">
        <v>2</v>
      </c>
      <c r="D3" s="89"/>
      <c r="E3" s="51"/>
      <c r="F3" s="52"/>
      <c r="G3" s="53">
        <v>13.4</v>
      </c>
      <c r="H3" s="20">
        <f>IF(E3=0,0,VLOOKUP($A3,相場!$A$3:$G$46,2,0))</f>
        <v>0</v>
      </c>
      <c r="I3" s="18">
        <f>IF(F3=0,0,VLOOKUP($A3,相場!$A$3:$G$46,3,0))</f>
        <v>0</v>
      </c>
      <c r="J3" s="18">
        <f>IF(G3=0,0,VLOOKUP($A3,相場!$A$3:$G$46,4,0))</f>
        <v>102.06</v>
      </c>
      <c r="K3" s="18">
        <f>IF(SUM(H3:J3)=0,0,VLOOKUP($A3,相場!$A$3:$G$46,5,0))</f>
        <v>126.35</v>
      </c>
      <c r="L3" s="19">
        <f>ROUND(SUMPRODUCT(E3:G3,H3:J3)*K3,0)</f>
        <v>172797</v>
      </c>
      <c r="N3" s="93" t="str">
        <f>CONCATENATE(A3,"_",C3)</f>
        <v>44667_購入</v>
      </c>
    </row>
    <row r="4" spans="1:14">
      <c r="A4" s="112">
        <v>44668</v>
      </c>
      <c r="B4" s="30">
        <v>1</v>
      </c>
      <c r="C4" s="31" t="s">
        <v>30</v>
      </c>
      <c r="D4" s="89"/>
      <c r="E4" s="51">
        <v>1.7</v>
      </c>
      <c r="F4" s="52"/>
      <c r="G4" s="53"/>
      <c r="H4" s="20">
        <f>IF(E4=0,0,VLOOKUP($A4,相場!$A$3:$G$46,2,0))</f>
        <v>4.351</v>
      </c>
      <c r="I4" s="18">
        <f>IF(F4=0,0,VLOOKUP($A4,相場!$A$3:$G$46,3,0))</f>
        <v>0</v>
      </c>
      <c r="J4" s="18">
        <f>IF(G4=0,0,VLOOKUP($A4,相場!$A$3:$G$46,4,0))</f>
        <v>0</v>
      </c>
      <c r="K4" s="18">
        <f>IF(SUM(H4:J4)=0,0,VLOOKUP($A4,相場!$A$3:$G$46,5,0))</f>
        <v>126.35</v>
      </c>
      <c r="L4" s="19">
        <f t="shared" ref="L4:L67" si="0">ROUND(SUMPRODUCT(E4:G4,H4:J4)*K4,0)</f>
        <v>935</v>
      </c>
      <c r="N4" s="93" t="str">
        <f t="shared" ref="N4:N67" si="1">CONCATENATE(A4,"_",C4)</f>
        <v>44668_修理</v>
      </c>
    </row>
    <row r="5" spans="1:14">
      <c r="A5" s="112">
        <v>44669</v>
      </c>
      <c r="B5" s="30">
        <v>1</v>
      </c>
      <c r="C5" s="31" t="s">
        <v>30</v>
      </c>
      <c r="D5" s="89"/>
      <c r="E5" s="51">
        <v>1.7</v>
      </c>
      <c r="F5" s="52"/>
      <c r="G5" s="53"/>
      <c r="H5" s="20">
        <f>IF(E5=0,0,VLOOKUP($A5,相場!$A$3:$G$46,2,0))</f>
        <v>4.431</v>
      </c>
      <c r="I5" s="18">
        <f>IF(F5=0,0,VLOOKUP($A5,相場!$A$3:$G$46,3,0))</f>
        <v>0</v>
      </c>
      <c r="J5" s="18">
        <f>IF(G5=0,0,VLOOKUP($A5,相場!$A$3:$G$46,4,0))</f>
        <v>0</v>
      </c>
      <c r="K5" s="18">
        <f>IF(SUM(H5:J5)=0,0,VLOOKUP($A5,相場!$A$3:$G$46,5,0))</f>
        <v>126.98</v>
      </c>
      <c r="L5" s="19">
        <f t="shared" si="0"/>
        <v>957</v>
      </c>
      <c r="N5" s="93" t="str">
        <f t="shared" si="1"/>
        <v>44669_修理</v>
      </c>
    </row>
    <row r="6" spans="1:14">
      <c r="A6" s="112">
        <v>44670</v>
      </c>
      <c r="B6" s="30">
        <v>1</v>
      </c>
      <c r="C6" s="31" t="s">
        <v>30</v>
      </c>
      <c r="D6" s="89"/>
      <c r="E6" s="51">
        <v>1.7</v>
      </c>
      <c r="F6" s="52"/>
      <c r="G6" s="53"/>
      <c r="H6" s="20">
        <f>IF(E6=0,0,VLOOKUP($A6,相場!$A$3:$G$46,2,0))</f>
        <v>4.4669999999999996</v>
      </c>
      <c r="I6" s="18">
        <f>IF(F6=0,0,VLOOKUP($A6,相場!$A$3:$G$46,3,0))</f>
        <v>0</v>
      </c>
      <c r="J6" s="18">
        <f>IF(G6=0,0,VLOOKUP($A6,相場!$A$3:$G$46,4,0))</f>
        <v>0</v>
      </c>
      <c r="K6" s="18">
        <f>IF(SUM(H6:J6)=0,0,VLOOKUP($A6,相場!$A$3:$G$46,5,0))</f>
        <v>128.87</v>
      </c>
      <c r="L6" s="19">
        <f t="shared" si="0"/>
        <v>979</v>
      </c>
      <c r="N6" s="93" t="str">
        <f t="shared" si="1"/>
        <v>44670_修理</v>
      </c>
    </row>
    <row r="7" spans="1:14">
      <c r="A7" s="112">
        <v>44670</v>
      </c>
      <c r="B7" s="30">
        <v>1</v>
      </c>
      <c r="C7" s="31" t="s">
        <v>28</v>
      </c>
      <c r="D7" s="89">
        <v>5</v>
      </c>
      <c r="E7" s="51">
        <v>10</v>
      </c>
      <c r="F7" s="52">
        <v>10</v>
      </c>
      <c r="G7" s="53"/>
      <c r="H7" s="20">
        <f>IF(E7=0,0,VLOOKUP($A7,相場!$A$3:$G$46,2,0))</f>
        <v>4.4669999999999996</v>
      </c>
      <c r="I7" s="18">
        <f>IF(F7=0,0,VLOOKUP($A7,相場!$A$3:$G$46,3,0))</f>
        <v>3.7109999999999999</v>
      </c>
      <c r="J7" s="18">
        <f>IF(G7=0,0,VLOOKUP($A7,相場!$A$3:$G$46,4,0))</f>
        <v>0</v>
      </c>
      <c r="K7" s="18">
        <f>IF(SUM(H7:J7)=0,0,VLOOKUP($A7,相場!$A$3:$G$46,5,0))</f>
        <v>128.87</v>
      </c>
      <c r="L7" s="19">
        <f t="shared" si="0"/>
        <v>10539</v>
      </c>
      <c r="N7" s="93" t="str">
        <f t="shared" si="1"/>
        <v>44670_レベルUP</v>
      </c>
    </row>
    <row r="8" spans="1:14">
      <c r="A8" s="112">
        <v>44670</v>
      </c>
      <c r="B8" s="30">
        <v>2</v>
      </c>
      <c r="C8" s="31" t="s">
        <v>2</v>
      </c>
      <c r="D8" s="89"/>
      <c r="E8" s="51"/>
      <c r="F8" s="52"/>
      <c r="G8" s="53">
        <v>13.17</v>
      </c>
      <c r="H8" s="20">
        <f>IF(E8=0,0,VLOOKUP($A8,相場!$A$3:$G$46,2,0))</f>
        <v>0</v>
      </c>
      <c r="I8" s="18">
        <f>IF(F8=0,0,VLOOKUP($A8,相場!$A$3:$G$46,3,0))</f>
        <v>0</v>
      </c>
      <c r="J8" s="18">
        <f>IF(G8=0,0,VLOOKUP($A8,相場!$A$3:$G$46,4,0))</f>
        <v>108.37</v>
      </c>
      <c r="K8" s="18">
        <f>IF(SUM(H8:J8)=0,0,VLOOKUP($A8,相場!$A$3:$G$46,5,0))</f>
        <v>128.87</v>
      </c>
      <c r="L8" s="19">
        <f t="shared" si="0"/>
        <v>183928</v>
      </c>
      <c r="N8" s="93" t="str">
        <f t="shared" si="1"/>
        <v>44670_購入</v>
      </c>
    </row>
    <row r="9" spans="1:14">
      <c r="A9" s="112">
        <v>44670</v>
      </c>
      <c r="B9" s="30">
        <v>3</v>
      </c>
      <c r="C9" s="31" t="s">
        <v>2</v>
      </c>
      <c r="D9" s="89"/>
      <c r="E9" s="51"/>
      <c r="F9" s="52"/>
      <c r="G9" s="53">
        <v>13.01</v>
      </c>
      <c r="H9" s="20">
        <f>IF(E9=0,0,VLOOKUP($A9,相場!$A$3:$G$46,2,0))</f>
        <v>0</v>
      </c>
      <c r="I9" s="18">
        <f>IF(F9=0,0,VLOOKUP($A9,相場!$A$3:$G$46,3,0))</f>
        <v>0</v>
      </c>
      <c r="J9" s="18">
        <f>IF(G9=0,0,VLOOKUP($A9,相場!$A$3:$G$46,4,0))</f>
        <v>108.37</v>
      </c>
      <c r="K9" s="18">
        <f>IF(SUM(H9:J9)=0,0,VLOOKUP($A9,相場!$A$3:$G$46,5,0))</f>
        <v>128.87</v>
      </c>
      <c r="L9" s="19">
        <f t="shared" si="0"/>
        <v>181693</v>
      </c>
      <c r="N9" s="93" t="str">
        <f t="shared" si="1"/>
        <v>44670_購入</v>
      </c>
    </row>
    <row r="10" spans="1:14">
      <c r="A10" s="112">
        <v>44671</v>
      </c>
      <c r="B10" s="30">
        <v>1</v>
      </c>
      <c r="C10" s="31" t="s">
        <v>30</v>
      </c>
      <c r="D10" s="89"/>
      <c r="E10" s="51">
        <v>1.8</v>
      </c>
      <c r="F10" s="52"/>
      <c r="G10" s="53"/>
      <c r="H10" s="20">
        <f>IF(E10=0,0,VLOOKUP($A10,相場!$A$3:$G$46,2,0))</f>
        <v>4.41</v>
      </c>
      <c r="I10" s="18">
        <f>IF(F10=0,0,VLOOKUP($A10,相場!$A$3:$G$46,3,0))</f>
        <v>0</v>
      </c>
      <c r="J10" s="18">
        <f>IF(G10=0,0,VLOOKUP($A10,相場!$A$3:$G$46,4,0))</f>
        <v>0</v>
      </c>
      <c r="K10" s="18">
        <f>IF(SUM(H10:J10)=0,0,VLOOKUP($A10,相場!$A$3:$G$46,5,0))</f>
        <v>129</v>
      </c>
      <c r="L10" s="19">
        <f t="shared" si="0"/>
        <v>1024</v>
      </c>
      <c r="N10" s="93" t="str">
        <f t="shared" si="1"/>
        <v>44671_修理</v>
      </c>
    </row>
    <row r="11" spans="1:14">
      <c r="A11" s="112">
        <v>44671</v>
      </c>
      <c r="B11" s="30">
        <v>2</v>
      </c>
      <c r="C11" s="31" t="s">
        <v>28</v>
      </c>
      <c r="D11" s="89">
        <v>1</v>
      </c>
      <c r="E11" s="51">
        <v>1</v>
      </c>
      <c r="F11" s="52"/>
      <c r="G11" s="53"/>
      <c r="H11" s="20">
        <f>IF(E11=0,0,VLOOKUP($A11,相場!$A$3:$G$46,2,0))</f>
        <v>4.41</v>
      </c>
      <c r="I11" s="18">
        <f>IF(F11=0,0,VLOOKUP($A11,相場!$A$3:$G$46,3,0))</f>
        <v>0</v>
      </c>
      <c r="J11" s="18">
        <f>IF(G11=0,0,VLOOKUP($A11,相場!$A$3:$G$46,4,0))</f>
        <v>0</v>
      </c>
      <c r="K11" s="18">
        <f>IF(SUM(H11:J11)=0,0,VLOOKUP($A11,相場!$A$3:$G$46,5,0))</f>
        <v>129</v>
      </c>
      <c r="L11" s="19">
        <f t="shared" si="0"/>
        <v>569</v>
      </c>
      <c r="N11" s="93" t="str">
        <f t="shared" si="1"/>
        <v>44671_レベルUP</v>
      </c>
    </row>
    <row r="12" spans="1:14">
      <c r="A12" s="112">
        <v>44671</v>
      </c>
      <c r="B12" s="30">
        <v>1</v>
      </c>
      <c r="C12" s="31" t="s">
        <v>42</v>
      </c>
      <c r="D12" s="89"/>
      <c r="E12" s="51">
        <v>10</v>
      </c>
      <c r="F12" s="52"/>
      <c r="G12" s="53"/>
      <c r="H12" s="20">
        <f>IF(E12=0,0,VLOOKUP($A12,相場!$A$3:$G$46,2,0))</f>
        <v>4.41</v>
      </c>
      <c r="I12" s="18">
        <f>IF(F12=0,0,VLOOKUP($A12,相場!$A$3:$G$46,3,0))</f>
        <v>0</v>
      </c>
      <c r="J12" s="18">
        <f>IF(G12=0,0,VLOOKUP($A12,相場!$A$3:$G$46,4,0))</f>
        <v>0</v>
      </c>
      <c r="K12" s="18">
        <f>IF(SUM(H12:J12)=0,0,VLOOKUP($A12,相場!$A$3:$G$46,5,0))</f>
        <v>129</v>
      </c>
      <c r="L12" s="19">
        <f t="shared" si="0"/>
        <v>5689</v>
      </c>
      <c r="N12" s="93" t="str">
        <f t="shared" si="1"/>
        <v>44671_ソケット解放</v>
      </c>
    </row>
    <row r="13" spans="1:14">
      <c r="A13" s="112">
        <v>44671</v>
      </c>
      <c r="B13" s="30">
        <v>1</v>
      </c>
      <c r="C13" s="31" t="s">
        <v>45</v>
      </c>
      <c r="D13" s="89" t="s">
        <v>46</v>
      </c>
      <c r="E13" s="51"/>
      <c r="F13" s="52"/>
      <c r="G13" s="53">
        <v>0.27</v>
      </c>
      <c r="H13" s="20">
        <f>IF(E13=0,0,VLOOKUP($A13,相場!$A$3:$G$46,2,0))</f>
        <v>0</v>
      </c>
      <c r="I13" s="18">
        <f>IF(F13=0,0,VLOOKUP($A13,相場!$A$3:$G$46,3,0))</f>
        <v>0</v>
      </c>
      <c r="J13" s="18">
        <f>IF(G13=0,0,VLOOKUP($A13,相場!$A$3:$G$46,4,0))</f>
        <v>107.99</v>
      </c>
      <c r="K13" s="18">
        <f>IF(SUM(H13:J13)=0,0,VLOOKUP($A13,相場!$A$3:$G$46,5,0))</f>
        <v>129</v>
      </c>
      <c r="L13" s="19">
        <f t="shared" si="0"/>
        <v>3761</v>
      </c>
      <c r="N13" s="93" t="str">
        <f t="shared" si="1"/>
        <v>44671_Gem</v>
      </c>
    </row>
    <row r="14" spans="1:14">
      <c r="A14" s="112">
        <v>44671</v>
      </c>
      <c r="B14" s="30">
        <v>1</v>
      </c>
      <c r="C14" s="31" t="s">
        <v>28</v>
      </c>
      <c r="D14" s="89">
        <v>6</v>
      </c>
      <c r="E14" s="51">
        <v>6</v>
      </c>
      <c r="F14" s="52"/>
      <c r="G14" s="53"/>
      <c r="H14" s="20">
        <f>IF(E14=0,0,VLOOKUP($A14,相場!$A$3:$G$46,2,0))</f>
        <v>4.41</v>
      </c>
      <c r="I14" s="18">
        <f>IF(F14=0,0,VLOOKUP($A14,相場!$A$3:$G$46,3,0))</f>
        <v>0</v>
      </c>
      <c r="J14" s="18">
        <f>IF(G14=0,0,VLOOKUP($A14,相場!$A$3:$G$46,4,0))</f>
        <v>0</v>
      </c>
      <c r="K14" s="18">
        <f>IF(SUM(H14:J14)=0,0,VLOOKUP($A14,相場!$A$3:$G$46,5,0))</f>
        <v>129</v>
      </c>
      <c r="L14" s="19">
        <f t="shared" si="0"/>
        <v>3413</v>
      </c>
      <c r="N14" s="93" t="str">
        <f t="shared" si="1"/>
        <v>44671_レベルUP</v>
      </c>
    </row>
    <row r="15" spans="1:14">
      <c r="A15" s="112">
        <v>44671</v>
      </c>
      <c r="B15" s="30">
        <v>3</v>
      </c>
      <c r="C15" s="31" t="s">
        <v>28</v>
      </c>
      <c r="D15" s="89">
        <v>1</v>
      </c>
      <c r="E15" s="51">
        <v>1</v>
      </c>
      <c r="F15" s="52"/>
      <c r="G15" s="53"/>
      <c r="H15" s="20">
        <f>IF(E15=0,0,VLOOKUP($A15,相場!$A$3:$G$46,2,0))</f>
        <v>4.41</v>
      </c>
      <c r="I15" s="18">
        <f>IF(F15=0,0,VLOOKUP($A15,相場!$A$3:$G$46,3,0))</f>
        <v>0</v>
      </c>
      <c r="J15" s="18">
        <f>IF(G15=0,0,VLOOKUP($A15,相場!$A$3:$G$46,4,0))</f>
        <v>0</v>
      </c>
      <c r="K15" s="18">
        <f>IF(SUM(H15:J15)=0,0,VLOOKUP($A15,相場!$A$3:$G$46,5,0))</f>
        <v>129</v>
      </c>
      <c r="L15" s="19">
        <f t="shared" si="0"/>
        <v>569</v>
      </c>
      <c r="N15" s="93" t="str">
        <f t="shared" si="1"/>
        <v>44671_レベルUP</v>
      </c>
    </row>
    <row r="16" spans="1:14">
      <c r="A16" s="112">
        <v>44671</v>
      </c>
      <c r="B16" s="30">
        <v>1</v>
      </c>
      <c r="C16" s="31" t="s">
        <v>30</v>
      </c>
      <c r="D16" s="89"/>
      <c r="E16" s="51">
        <v>2.2200000000000002</v>
      </c>
      <c r="F16" s="52"/>
      <c r="G16" s="53"/>
      <c r="H16" s="20">
        <f>IF(E16=0,0,VLOOKUP($A16,相場!$A$3:$G$46,2,0))</f>
        <v>4.41</v>
      </c>
      <c r="I16" s="18">
        <f>IF(F16=0,0,VLOOKUP($A16,相場!$A$3:$G$46,3,0))</f>
        <v>0</v>
      </c>
      <c r="J16" s="18">
        <f>IF(G16=0,0,VLOOKUP($A16,相場!$A$3:$G$46,4,0))</f>
        <v>0</v>
      </c>
      <c r="K16" s="18">
        <f>IF(SUM(H16:J16)=0,0,VLOOKUP($A16,相場!$A$3:$G$46,5,0))</f>
        <v>129</v>
      </c>
      <c r="L16" s="19">
        <f t="shared" si="0"/>
        <v>1263</v>
      </c>
      <c r="N16" s="93" t="str">
        <f t="shared" si="1"/>
        <v>44671_修理</v>
      </c>
    </row>
    <row r="17" spans="1:14">
      <c r="A17" s="112">
        <v>44671</v>
      </c>
      <c r="B17" s="30">
        <v>1</v>
      </c>
      <c r="C17" s="31" t="s">
        <v>28</v>
      </c>
      <c r="D17" s="89">
        <v>7</v>
      </c>
      <c r="E17" s="51">
        <v>7</v>
      </c>
      <c r="F17" s="52"/>
      <c r="G17" s="53"/>
      <c r="H17" s="20">
        <f>IF(E17=0,0,VLOOKUP($A17,相場!$A$3:$G$46,2,0))</f>
        <v>4.41</v>
      </c>
      <c r="I17" s="18">
        <f>IF(F17=0,0,VLOOKUP($A17,相場!$A$3:$G$46,3,0))</f>
        <v>0</v>
      </c>
      <c r="J17" s="18">
        <f>IF(G17=0,0,VLOOKUP($A17,相場!$A$3:$G$46,4,0))</f>
        <v>0</v>
      </c>
      <c r="K17" s="18">
        <f>IF(SUM(H17:J17)=0,0,VLOOKUP($A17,相場!$A$3:$G$46,5,0))</f>
        <v>129</v>
      </c>
      <c r="L17" s="19">
        <f t="shared" si="0"/>
        <v>3982</v>
      </c>
      <c r="N17" s="93" t="str">
        <f t="shared" si="1"/>
        <v>44671_レベルUP</v>
      </c>
    </row>
    <row r="18" spans="1:14">
      <c r="A18" s="112">
        <v>44672</v>
      </c>
      <c r="B18" s="30">
        <v>1</v>
      </c>
      <c r="C18" s="31" t="s">
        <v>28</v>
      </c>
      <c r="D18" s="89">
        <v>8</v>
      </c>
      <c r="E18" s="51">
        <v>8</v>
      </c>
      <c r="F18" s="52"/>
      <c r="G18" s="53"/>
      <c r="H18" s="20">
        <f>IF(E18=0,0,VLOOKUP($A18,相場!$A$3:$G$46,2,0))</f>
        <v>4.4889999999999999</v>
      </c>
      <c r="I18" s="18">
        <f>IF(F18=0,0,VLOOKUP($A18,相場!$A$3:$G$46,3,0))</f>
        <v>0</v>
      </c>
      <c r="J18" s="18">
        <f>IF(G18=0,0,VLOOKUP($A18,相場!$A$3:$G$46,4,0))</f>
        <v>0</v>
      </c>
      <c r="K18" s="18">
        <f>IF(SUM(H18:J18)=0,0,VLOOKUP($A18,相場!$A$3:$G$46,5,0))</f>
        <v>127.9</v>
      </c>
      <c r="L18" s="19">
        <f t="shared" si="0"/>
        <v>4593</v>
      </c>
      <c r="N18" s="93" t="str">
        <f t="shared" si="1"/>
        <v>44672_レベルUP</v>
      </c>
    </row>
    <row r="19" spans="1:14">
      <c r="A19" s="112">
        <v>44672</v>
      </c>
      <c r="B19" s="30">
        <v>2</v>
      </c>
      <c r="C19" s="31" t="s">
        <v>28</v>
      </c>
      <c r="D19" s="89">
        <v>2</v>
      </c>
      <c r="E19" s="51">
        <v>2</v>
      </c>
      <c r="F19" s="52"/>
      <c r="G19" s="53"/>
      <c r="H19" s="20">
        <f>IF(E19=0,0,VLOOKUP($A19,相場!$A$3:$G$46,2,0))</f>
        <v>4.4889999999999999</v>
      </c>
      <c r="I19" s="18">
        <f>IF(F19=0,0,VLOOKUP($A19,相場!$A$3:$G$46,3,0))</f>
        <v>0</v>
      </c>
      <c r="J19" s="18">
        <f>IF(G19=0,0,VLOOKUP($A19,相場!$A$3:$G$46,4,0))</f>
        <v>0</v>
      </c>
      <c r="K19" s="18">
        <f>IF(SUM(H19:J19)=0,0,VLOOKUP($A19,相場!$A$3:$G$46,5,0))</f>
        <v>127.9</v>
      </c>
      <c r="L19" s="19">
        <f t="shared" si="0"/>
        <v>1148</v>
      </c>
      <c r="N19" s="93" t="str">
        <f t="shared" si="1"/>
        <v>44672_レベルUP</v>
      </c>
    </row>
    <row r="20" spans="1:14">
      <c r="A20" s="112">
        <v>44672</v>
      </c>
      <c r="B20" s="30">
        <v>3</v>
      </c>
      <c r="C20" s="31" t="s">
        <v>28</v>
      </c>
      <c r="D20" s="89">
        <v>2</v>
      </c>
      <c r="E20" s="51">
        <v>2</v>
      </c>
      <c r="F20" s="52"/>
      <c r="G20" s="53"/>
      <c r="H20" s="20">
        <f>IF(E20=0,0,VLOOKUP($A20,相場!$A$3:$G$46,2,0))</f>
        <v>4.4889999999999999</v>
      </c>
      <c r="I20" s="18">
        <f>IF(F20=0,0,VLOOKUP($A20,相場!$A$3:$G$46,3,0))</f>
        <v>0</v>
      </c>
      <c r="J20" s="18">
        <f>IF(G20=0,0,VLOOKUP($A20,相場!$A$3:$G$46,4,0))</f>
        <v>0</v>
      </c>
      <c r="K20" s="18">
        <f>IF(SUM(H20:J20)=0,0,VLOOKUP($A20,相場!$A$3:$G$46,5,0))</f>
        <v>127.9</v>
      </c>
      <c r="L20" s="19">
        <f t="shared" si="0"/>
        <v>1148</v>
      </c>
      <c r="N20" s="93" t="str">
        <f t="shared" si="1"/>
        <v>44672_レベルUP</v>
      </c>
    </row>
    <row r="21" spans="1:14">
      <c r="A21" s="112">
        <v>44672</v>
      </c>
      <c r="B21" s="30">
        <v>1</v>
      </c>
      <c r="C21" s="31" t="s">
        <v>30</v>
      </c>
      <c r="D21" s="89"/>
      <c r="E21" s="51">
        <v>2</v>
      </c>
      <c r="F21" s="52"/>
      <c r="G21" s="53"/>
      <c r="H21" s="20">
        <f>IF(E21=0,0,VLOOKUP($A21,相場!$A$3:$G$46,2,0))</f>
        <v>4.4889999999999999</v>
      </c>
      <c r="I21" s="18">
        <f>IF(F21=0,0,VLOOKUP($A21,相場!$A$3:$G$46,3,0))</f>
        <v>0</v>
      </c>
      <c r="J21" s="18">
        <f>IF(G21=0,0,VLOOKUP($A21,相場!$A$3:$G$46,4,0))</f>
        <v>0</v>
      </c>
      <c r="K21" s="18">
        <f>IF(SUM(H21:J21)=0,0,VLOOKUP($A21,相場!$A$3:$G$46,5,0))</f>
        <v>127.9</v>
      </c>
      <c r="L21" s="19">
        <f t="shared" si="0"/>
        <v>1148</v>
      </c>
      <c r="N21" s="93" t="str">
        <f t="shared" si="1"/>
        <v>44672_修理</v>
      </c>
    </row>
    <row r="22" spans="1:14">
      <c r="A22" s="112">
        <v>44672</v>
      </c>
      <c r="B22" s="30">
        <v>1</v>
      </c>
      <c r="C22" s="31" t="s">
        <v>28</v>
      </c>
      <c r="D22" s="89">
        <v>9</v>
      </c>
      <c r="E22" s="51">
        <v>9</v>
      </c>
      <c r="F22" s="52"/>
      <c r="G22" s="53"/>
      <c r="H22" s="20">
        <f>IF(E22=0,0,VLOOKUP($A22,相場!$A$3:$G$46,2,0))</f>
        <v>4.4889999999999999</v>
      </c>
      <c r="I22" s="18">
        <f>IF(F22=0,0,VLOOKUP($A22,相場!$A$3:$G$46,3,0))</f>
        <v>0</v>
      </c>
      <c r="J22" s="18">
        <f>IF(G22=0,0,VLOOKUP($A22,相場!$A$3:$G$46,4,0))</f>
        <v>0</v>
      </c>
      <c r="K22" s="18">
        <f>IF(SUM(H22:J22)=0,0,VLOOKUP($A22,相場!$A$3:$G$46,5,0))</f>
        <v>127.9</v>
      </c>
      <c r="L22" s="19">
        <f t="shared" si="0"/>
        <v>5167</v>
      </c>
      <c r="N22" s="93" t="str">
        <f t="shared" si="1"/>
        <v>44672_レベルUP</v>
      </c>
    </row>
    <row r="23" spans="1:14">
      <c r="A23" s="112">
        <v>44673</v>
      </c>
      <c r="B23" s="30">
        <v>2</v>
      </c>
      <c r="C23" s="31" t="s">
        <v>28</v>
      </c>
      <c r="D23" s="89">
        <v>3</v>
      </c>
      <c r="E23" s="51">
        <v>3</v>
      </c>
      <c r="F23" s="52"/>
      <c r="G23" s="53"/>
      <c r="H23" s="20">
        <f>IF(E23=0,0,VLOOKUP($A23,相場!$A$3:$G$46,2,0))</f>
        <v>4.59</v>
      </c>
      <c r="I23" s="18">
        <f>IF(F23=0,0,VLOOKUP($A23,相場!$A$3:$G$46,3,0))</f>
        <v>0</v>
      </c>
      <c r="J23" s="18">
        <f>IF(G23=0,0,VLOOKUP($A23,相場!$A$3:$G$46,4,0))</f>
        <v>0</v>
      </c>
      <c r="K23" s="18">
        <f>IF(SUM(H23:J23)=0,0,VLOOKUP($A23,相場!$A$3:$G$46,5,0))</f>
        <v>128.56</v>
      </c>
      <c r="L23" s="19">
        <f t="shared" si="0"/>
        <v>1770</v>
      </c>
      <c r="N23" s="93" t="str">
        <f t="shared" si="1"/>
        <v>44673_レベルUP</v>
      </c>
    </row>
    <row r="24" spans="1:14">
      <c r="A24" s="112">
        <v>44673</v>
      </c>
      <c r="B24" s="30">
        <v>3</v>
      </c>
      <c r="C24" s="31" t="s">
        <v>28</v>
      </c>
      <c r="D24" s="89">
        <v>3</v>
      </c>
      <c r="E24" s="51">
        <v>3</v>
      </c>
      <c r="F24" s="52"/>
      <c r="G24" s="53"/>
      <c r="H24" s="20">
        <f>IF(E24=0,0,VLOOKUP($A24,相場!$A$3:$G$46,2,0))</f>
        <v>4.59</v>
      </c>
      <c r="I24" s="18">
        <f>IF(F24=0,0,VLOOKUP($A24,相場!$A$3:$G$46,3,0))</f>
        <v>0</v>
      </c>
      <c r="J24" s="18">
        <f>IF(G24=0,0,VLOOKUP($A24,相場!$A$3:$G$46,4,0))</f>
        <v>0</v>
      </c>
      <c r="K24" s="18">
        <f>IF(SUM(H24:J24)=0,0,VLOOKUP($A24,相場!$A$3:$G$46,5,0))</f>
        <v>128.56</v>
      </c>
      <c r="L24" s="19">
        <f t="shared" si="0"/>
        <v>1770</v>
      </c>
      <c r="N24" s="93" t="str">
        <f t="shared" si="1"/>
        <v>44673_レベルUP</v>
      </c>
    </row>
    <row r="25" spans="1:14">
      <c r="A25" s="112">
        <v>44673</v>
      </c>
      <c r="B25" s="30">
        <v>1</v>
      </c>
      <c r="C25" s="31" t="s">
        <v>30</v>
      </c>
      <c r="D25" s="89"/>
      <c r="E25" s="51">
        <v>3.69</v>
      </c>
      <c r="F25" s="52"/>
      <c r="G25" s="53"/>
      <c r="H25" s="20">
        <f>IF(E25=0,0,VLOOKUP($A25,相場!$A$3:$G$46,2,0))</f>
        <v>4.59</v>
      </c>
      <c r="I25" s="18">
        <f>IF(F25=0,0,VLOOKUP($A25,相場!$A$3:$G$46,3,0))</f>
        <v>0</v>
      </c>
      <c r="J25" s="18">
        <f>IF(G25=0,0,VLOOKUP($A25,相場!$A$3:$G$46,4,0))</f>
        <v>0</v>
      </c>
      <c r="K25" s="18">
        <f>IF(SUM(H25:J25)=0,0,VLOOKUP($A25,相場!$A$3:$G$46,5,0))</f>
        <v>128.56</v>
      </c>
      <c r="L25" s="19">
        <f t="shared" si="0"/>
        <v>2177</v>
      </c>
      <c r="N25" s="93" t="str">
        <f t="shared" si="1"/>
        <v>44673_修理</v>
      </c>
    </row>
    <row r="26" spans="1:14">
      <c r="A26" s="112">
        <v>44673</v>
      </c>
      <c r="B26" s="30">
        <v>1</v>
      </c>
      <c r="C26" s="31" t="s">
        <v>30</v>
      </c>
      <c r="D26" s="89"/>
      <c r="E26" s="51">
        <v>2.0499999999999998</v>
      </c>
      <c r="F26" s="52"/>
      <c r="G26" s="53"/>
      <c r="H26" s="20">
        <f>IF(E26=0,0,VLOOKUP($A26,相場!$A$3:$G$46,2,0))</f>
        <v>4.59</v>
      </c>
      <c r="I26" s="18">
        <f>IF(F26=0,0,VLOOKUP($A26,相場!$A$3:$G$46,3,0))</f>
        <v>0</v>
      </c>
      <c r="J26" s="18">
        <f>IF(G26=0,0,VLOOKUP($A26,相場!$A$3:$G$46,4,0))</f>
        <v>0</v>
      </c>
      <c r="K26" s="18">
        <f>IF(SUM(H26:J26)=0,0,VLOOKUP($A26,相場!$A$3:$G$46,5,0))</f>
        <v>128.56</v>
      </c>
      <c r="L26" s="19">
        <f t="shared" si="0"/>
        <v>1210</v>
      </c>
      <c r="N26" s="93" t="str">
        <f t="shared" si="1"/>
        <v>44673_修理</v>
      </c>
    </row>
    <row r="27" spans="1:14">
      <c r="A27" s="112">
        <v>44674</v>
      </c>
      <c r="B27" s="30">
        <v>1</v>
      </c>
      <c r="C27" s="31" t="s">
        <v>65</v>
      </c>
      <c r="D27" s="89">
        <v>10</v>
      </c>
      <c r="E27" s="51">
        <v>30</v>
      </c>
      <c r="F27" s="52">
        <v>30</v>
      </c>
      <c r="G27" s="53"/>
      <c r="H27" s="20">
        <f>IF(E27=0,0,VLOOKUP($A27,相場!$A$3:$G$46,2,0))</f>
        <v>4.8650000000000002</v>
      </c>
      <c r="I27" s="18">
        <f>IF(F27=0,0,VLOOKUP($A27,相場!$A$3:$G$46,3,0))</f>
        <v>3.2429999999999999</v>
      </c>
      <c r="J27" s="18">
        <f>IF(G27=0,0,VLOOKUP($A27,相場!$A$3:$G$46,4,0))</f>
        <v>0</v>
      </c>
      <c r="K27" s="18">
        <f>IF(SUM(H27:J27)=0,0,VLOOKUP($A27,相場!$A$3:$G$46,5,0))</f>
        <v>128.26</v>
      </c>
      <c r="L27" s="19">
        <f t="shared" si="0"/>
        <v>31198</v>
      </c>
      <c r="N27" s="93" t="str">
        <f t="shared" si="1"/>
        <v>44674_レベルUP</v>
      </c>
    </row>
    <row r="28" spans="1:14">
      <c r="A28" s="112">
        <v>44675</v>
      </c>
      <c r="B28" s="30">
        <v>1</v>
      </c>
      <c r="C28" s="31" t="s">
        <v>30</v>
      </c>
      <c r="D28" s="89"/>
      <c r="E28" s="51">
        <v>2.15</v>
      </c>
      <c r="F28" s="52"/>
      <c r="G28" s="53"/>
      <c r="H28" s="20">
        <f>IF(E28=0,0,VLOOKUP($A28,相場!$A$3:$G$46,2,0))</f>
        <v>4.843</v>
      </c>
      <c r="I28" s="18">
        <f>IF(F28=0,0,VLOOKUP($A28,相場!$A$3:$G$46,3,0))</f>
        <v>0</v>
      </c>
      <c r="J28" s="18">
        <f>IF(G28=0,0,VLOOKUP($A28,相場!$A$3:$G$46,4,0))</f>
        <v>0</v>
      </c>
      <c r="K28" s="18">
        <f>IF(SUM(H28:J28)=0,0,VLOOKUP($A28,相場!$A$3:$G$46,5,0))</f>
        <v>128.26</v>
      </c>
      <c r="L28" s="19">
        <f t="shared" si="0"/>
        <v>1336</v>
      </c>
      <c r="N28" s="93" t="str">
        <f t="shared" si="1"/>
        <v>44675_修理</v>
      </c>
    </row>
    <row r="29" spans="1:14">
      <c r="A29" s="112">
        <v>44675</v>
      </c>
      <c r="B29" s="30">
        <v>1</v>
      </c>
      <c r="C29" s="31" t="s">
        <v>65</v>
      </c>
      <c r="D29" s="89">
        <v>11</v>
      </c>
      <c r="E29" s="51">
        <v>11</v>
      </c>
      <c r="F29" s="52"/>
      <c r="G29" s="53"/>
      <c r="H29" s="20">
        <f>IF(E29=0,0,VLOOKUP($A29,相場!$A$3:$G$46,2,0))</f>
        <v>4.843</v>
      </c>
      <c r="I29" s="18">
        <f>IF(F29=0,0,VLOOKUP($A29,相場!$A$3:$G$46,3,0))</f>
        <v>0</v>
      </c>
      <c r="J29" s="18">
        <f>IF(G29=0,0,VLOOKUP($A29,相場!$A$3:$G$46,4,0))</f>
        <v>0</v>
      </c>
      <c r="K29" s="18">
        <f>IF(SUM(H29:J29)=0,0,VLOOKUP($A29,相場!$A$3:$G$46,5,0))</f>
        <v>128.26</v>
      </c>
      <c r="L29" s="19">
        <f t="shared" si="0"/>
        <v>6833</v>
      </c>
      <c r="N29" s="93" t="str">
        <f t="shared" si="1"/>
        <v>44675_レベルUP</v>
      </c>
    </row>
    <row r="30" spans="1:14">
      <c r="A30" s="112">
        <v>44678</v>
      </c>
      <c r="B30" s="30">
        <v>1</v>
      </c>
      <c r="C30" s="31" t="s">
        <v>30</v>
      </c>
      <c r="D30" s="89"/>
      <c r="E30" s="51">
        <v>2.7</v>
      </c>
      <c r="F30" s="52"/>
      <c r="G30" s="53"/>
      <c r="H30" s="20">
        <f>IF(E30=0,0,VLOOKUP($A30,相場!$A$3:$G$46,2,0))</f>
        <v>5.48</v>
      </c>
      <c r="I30" s="18">
        <f>IF(F30=0,0,VLOOKUP($A30,相場!$A$3:$G$46,3,0))</f>
        <v>0</v>
      </c>
      <c r="J30" s="18">
        <f>IF(G30=0,0,VLOOKUP($A30,相場!$A$3:$G$46,4,0))</f>
        <v>0</v>
      </c>
      <c r="K30" s="18">
        <f>IF(SUM(H30:J30)=0,0,VLOOKUP($A30,相場!$A$3:$G$46,5,0))</f>
        <v>127.24</v>
      </c>
      <c r="L30" s="19">
        <f t="shared" si="0"/>
        <v>1883</v>
      </c>
      <c r="N30" s="93" t="str">
        <f t="shared" si="1"/>
        <v>44678_修理</v>
      </c>
    </row>
    <row r="31" spans="1:14">
      <c r="A31" s="112">
        <v>44678</v>
      </c>
      <c r="B31" s="30">
        <v>1</v>
      </c>
      <c r="C31" s="31" t="s">
        <v>65</v>
      </c>
      <c r="D31" s="89">
        <v>12</v>
      </c>
      <c r="E31" s="51">
        <v>12</v>
      </c>
      <c r="F31" s="52"/>
      <c r="G31" s="53"/>
      <c r="H31" s="20">
        <f>IF(E31=0,0,VLOOKUP($A31,相場!$A$3:$G$46,2,0))</f>
        <v>5.48</v>
      </c>
      <c r="I31" s="18">
        <f>IF(F31=0,0,VLOOKUP($A31,相場!$A$3:$G$46,3,0))</f>
        <v>0</v>
      </c>
      <c r="J31" s="18">
        <f>IF(G31=0,0,VLOOKUP($A31,相場!$A$3:$G$46,4,0))</f>
        <v>0</v>
      </c>
      <c r="K31" s="18">
        <f>IF(SUM(H31:J31)=0,0,VLOOKUP($A31,相場!$A$3:$G$46,5,0))</f>
        <v>127.24</v>
      </c>
      <c r="L31" s="19">
        <f t="shared" si="0"/>
        <v>8367</v>
      </c>
      <c r="N31" s="93" t="str">
        <f t="shared" si="1"/>
        <v>44678_レベルUP</v>
      </c>
    </row>
    <row r="32" spans="1:14">
      <c r="A32" s="112"/>
      <c r="B32" s="30"/>
      <c r="C32" s="31"/>
      <c r="D32" s="89"/>
      <c r="E32" s="51"/>
      <c r="F32" s="52"/>
      <c r="G32" s="53"/>
      <c r="H32" s="20">
        <f>IF(E32=0,0,VLOOKUP($A32,相場!$A$3:$G$46,2,0))</f>
        <v>0</v>
      </c>
      <c r="I32" s="18">
        <f>IF(F32=0,0,VLOOKUP($A32,相場!$A$3:$G$46,3,0))</f>
        <v>0</v>
      </c>
      <c r="J32" s="18">
        <f>IF(G32=0,0,VLOOKUP($A32,相場!$A$3:$G$46,4,0))</f>
        <v>0</v>
      </c>
      <c r="K32" s="18">
        <f>IF(SUM(H32:J32)=0,0,VLOOKUP($A32,相場!$A$3:$G$46,5,0))</f>
        <v>0</v>
      </c>
      <c r="L32" s="19">
        <f t="shared" si="0"/>
        <v>0</v>
      </c>
      <c r="N32" s="93" t="str">
        <f t="shared" si="1"/>
        <v>_</v>
      </c>
    </row>
    <row r="33" spans="1:14">
      <c r="A33" s="112"/>
      <c r="B33" s="30"/>
      <c r="C33" s="31"/>
      <c r="D33" s="89"/>
      <c r="E33" s="51"/>
      <c r="F33" s="52"/>
      <c r="G33" s="53"/>
      <c r="H33" s="20">
        <f>IF(E33=0,0,VLOOKUP($A33,相場!$A$3:$G$46,2,0))</f>
        <v>0</v>
      </c>
      <c r="I33" s="18">
        <f>IF(F33=0,0,VLOOKUP($A33,相場!$A$3:$G$46,3,0))</f>
        <v>0</v>
      </c>
      <c r="J33" s="18">
        <f>IF(G33=0,0,VLOOKUP($A33,相場!$A$3:$G$46,4,0))</f>
        <v>0</v>
      </c>
      <c r="K33" s="18">
        <f>IF(SUM(H33:J33)=0,0,VLOOKUP($A33,相場!$A$3:$G$46,5,0))</f>
        <v>0</v>
      </c>
      <c r="L33" s="19">
        <f t="shared" si="0"/>
        <v>0</v>
      </c>
      <c r="N33" s="93" t="str">
        <f t="shared" si="1"/>
        <v>_</v>
      </c>
    </row>
    <row r="34" spans="1:14">
      <c r="A34" s="112"/>
      <c r="B34" s="30"/>
      <c r="C34" s="31"/>
      <c r="D34" s="89"/>
      <c r="E34" s="51"/>
      <c r="F34" s="52"/>
      <c r="G34" s="53"/>
      <c r="H34" s="20">
        <f>IF(E34=0,0,VLOOKUP($A34,相場!$A$3:$G$46,2,0))</f>
        <v>0</v>
      </c>
      <c r="I34" s="18">
        <f>IF(F34=0,0,VLOOKUP($A34,相場!$A$3:$G$46,3,0))</f>
        <v>0</v>
      </c>
      <c r="J34" s="18">
        <f>IF(G34=0,0,VLOOKUP($A34,相場!$A$3:$G$46,4,0))</f>
        <v>0</v>
      </c>
      <c r="K34" s="18">
        <f>IF(SUM(H34:J34)=0,0,VLOOKUP($A34,相場!$A$3:$G$46,5,0))</f>
        <v>0</v>
      </c>
      <c r="L34" s="19">
        <f t="shared" si="0"/>
        <v>0</v>
      </c>
      <c r="N34" s="93" t="str">
        <f t="shared" si="1"/>
        <v>_</v>
      </c>
    </row>
    <row r="35" spans="1:14">
      <c r="A35" s="112"/>
      <c r="B35" s="30"/>
      <c r="C35" s="31"/>
      <c r="D35" s="89"/>
      <c r="E35" s="51"/>
      <c r="F35" s="52"/>
      <c r="G35" s="53"/>
      <c r="H35" s="20">
        <f>IF(E35=0,0,VLOOKUP($A35,相場!$A$3:$G$46,2,0))</f>
        <v>0</v>
      </c>
      <c r="I35" s="18">
        <f>IF(F35=0,0,VLOOKUP($A35,相場!$A$3:$G$46,3,0))</f>
        <v>0</v>
      </c>
      <c r="J35" s="18">
        <f>IF(G35=0,0,VLOOKUP($A35,相場!$A$3:$G$46,4,0))</f>
        <v>0</v>
      </c>
      <c r="K35" s="18">
        <f>IF(SUM(H35:J35)=0,0,VLOOKUP($A35,相場!$A$3:$G$46,5,0))</f>
        <v>0</v>
      </c>
      <c r="L35" s="19">
        <f t="shared" si="0"/>
        <v>0</v>
      </c>
      <c r="N35" s="93" t="str">
        <f t="shared" si="1"/>
        <v>_</v>
      </c>
    </row>
    <row r="36" spans="1:14">
      <c r="A36" s="112"/>
      <c r="B36" s="30"/>
      <c r="C36" s="31"/>
      <c r="D36" s="89"/>
      <c r="E36" s="51"/>
      <c r="F36" s="52"/>
      <c r="G36" s="53"/>
      <c r="H36" s="20">
        <f>IF(E36=0,0,VLOOKUP($A36,相場!$A$3:$G$46,2,0))</f>
        <v>0</v>
      </c>
      <c r="I36" s="18">
        <f>IF(F36=0,0,VLOOKUP($A36,相場!$A$3:$G$46,3,0))</f>
        <v>0</v>
      </c>
      <c r="J36" s="18">
        <f>IF(G36=0,0,VLOOKUP($A36,相場!$A$3:$G$46,4,0))</f>
        <v>0</v>
      </c>
      <c r="K36" s="18">
        <f>IF(SUM(H36:J36)=0,0,VLOOKUP($A36,相場!$A$3:$G$46,5,0))</f>
        <v>0</v>
      </c>
      <c r="L36" s="19">
        <f t="shared" si="0"/>
        <v>0</v>
      </c>
      <c r="N36" s="93" t="str">
        <f t="shared" si="1"/>
        <v>_</v>
      </c>
    </row>
    <row r="37" spans="1:14">
      <c r="A37" s="112"/>
      <c r="B37" s="30"/>
      <c r="C37" s="31"/>
      <c r="D37" s="89"/>
      <c r="E37" s="51"/>
      <c r="F37" s="52"/>
      <c r="G37" s="53"/>
      <c r="H37" s="20">
        <f>IF(E37=0,0,VLOOKUP($A37,相場!$A$3:$G$46,2,0))</f>
        <v>0</v>
      </c>
      <c r="I37" s="18">
        <f>IF(F37=0,0,VLOOKUP($A37,相場!$A$3:$G$46,3,0))</f>
        <v>0</v>
      </c>
      <c r="J37" s="18">
        <f>IF(G37=0,0,VLOOKUP($A37,相場!$A$3:$G$46,4,0))</f>
        <v>0</v>
      </c>
      <c r="K37" s="18">
        <f>IF(SUM(H37:J37)=0,0,VLOOKUP($A37,相場!$A$3:$G$46,5,0))</f>
        <v>0</v>
      </c>
      <c r="L37" s="19">
        <f t="shared" si="0"/>
        <v>0</v>
      </c>
      <c r="N37" s="93" t="str">
        <f t="shared" si="1"/>
        <v>_</v>
      </c>
    </row>
    <row r="38" spans="1:14">
      <c r="A38" s="112"/>
      <c r="B38" s="30"/>
      <c r="C38" s="31"/>
      <c r="D38" s="89"/>
      <c r="E38" s="51"/>
      <c r="F38" s="52"/>
      <c r="G38" s="53"/>
      <c r="H38" s="20">
        <f>IF(E38=0,0,VLOOKUP($A38,相場!$A$3:$G$46,2,0))</f>
        <v>0</v>
      </c>
      <c r="I38" s="18">
        <f>IF(F38=0,0,VLOOKUP($A38,相場!$A$3:$G$46,3,0))</f>
        <v>0</v>
      </c>
      <c r="J38" s="18">
        <f>IF(G38=0,0,VLOOKUP($A38,相場!$A$3:$G$46,4,0))</f>
        <v>0</v>
      </c>
      <c r="K38" s="18">
        <f>IF(SUM(H38:J38)=0,0,VLOOKUP($A38,相場!$A$3:$G$46,5,0))</f>
        <v>0</v>
      </c>
      <c r="L38" s="19">
        <f t="shared" si="0"/>
        <v>0</v>
      </c>
      <c r="N38" s="93" t="str">
        <f t="shared" si="1"/>
        <v>_</v>
      </c>
    </row>
    <row r="39" spans="1:14">
      <c r="A39" s="112"/>
      <c r="B39" s="30"/>
      <c r="C39" s="31"/>
      <c r="D39" s="89"/>
      <c r="E39" s="51"/>
      <c r="F39" s="52"/>
      <c r="G39" s="53"/>
      <c r="H39" s="20">
        <f>IF(E39=0,0,VLOOKUP($A39,相場!$A$3:$G$46,2,0))</f>
        <v>0</v>
      </c>
      <c r="I39" s="18">
        <f>IF(F39=0,0,VLOOKUP($A39,相場!$A$3:$G$46,3,0))</f>
        <v>0</v>
      </c>
      <c r="J39" s="18">
        <f>IF(G39=0,0,VLOOKUP($A39,相場!$A$3:$G$46,4,0))</f>
        <v>0</v>
      </c>
      <c r="K39" s="18">
        <f>IF(SUM(H39:J39)=0,0,VLOOKUP($A39,相場!$A$3:$G$46,5,0))</f>
        <v>0</v>
      </c>
      <c r="L39" s="19">
        <f t="shared" si="0"/>
        <v>0</v>
      </c>
      <c r="N39" s="93" t="str">
        <f t="shared" si="1"/>
        <v>_</v>
      </c>
    </row>
    <row r="40" spans="1:14">
      <c r="A40" s="112"/>
      <c r="B40" s="30"/>
      <c r="C40" s="31"/>
      <c r="D40" s="89"/>
      <c r="E40" s="51"/>
      <c r="F40" s="52"/>
      <c r="G40" s="53"/>
      <c r="H40" s="20">
        <f>IF(E40=0,0,VLOOKUP($A40,相場!$A$3:$G$46,2,0))</f>
        <v>0</v>
      </c>
      <c r="I40" s="18">
        <f>IF(F40=0,0,VLOOKUP($A40,相場!$A$3:$G$46,3,0))</f>
        <v>0</v>
      </c>
      <c r="J40" s="18">
        <f>IF(G40=0,0,VLOOKUP($A40,相場!$A$3:$G$46,4,0))</f>
        <v>0</v>
      </c>
      <c r="K40" s="18">
        <f>IF(SUM(H40:J40)=0,0,VLOOKUP($A40,相場!$A$3:$G$46,5,0))</f>
        <v>0</v>
      </c>
      <c r="L40" s="19">
        <f t="shared" si="0"/>
        <v>0</v>
      </c>
      <c r="N40" s="93" t="str">
        <f t="shared" si="1"/>
        <v>_</v>
      </c>
    </row>
    <row r="41" spans="1:14">
      <c r="A41" s="112"/>
      <c r="B41" s="30"/>
      <c r="C41" s="31"/>
      <c r="D41" s="89"/>
      <c r="E41" s="51"/>
      <c r="F41" s="52"/>
      <c r="G41" s="53"/>
      <c r="H41" s="20">
        <f>IF(E41=0,0,VLOOKUP($A41,相場!$A$3:$G$46,2,0))</f>
        <v>0</v>
      </c>
      <c r="I41" s="18">
        <f>IF(F41=0,0,VLOOKUP($A41,相場!$A$3:$G$46,3,0))</f>
        <v>0</v>
      </c>
      <c r="J41" s="18">
        <f>IF(G41=0,0,VLOOKUP($A41,相場!$A$3:$G$46,4,0))</f>
        <v>0</v>
      </c>
      <c r="K41" s="18">
        <f>IF(SUM(H41:J41)=0,0,VLOOKUP($A41,相場!$A$3:$G$46,5,0))</f>
        <v>0</v>
      </c>
      <c r="L41" s="19">
        <f t="shared" si="0"/>
        <v>0</v>
      </c>
      <c r="N41" s="93" t="str">
        <f t="shared" si="1"/>
        <v>_</v>
      </c>
    </row>
    <row r="42" spans="1:14">
      <c r="A42" s="112"/>
      <c r="B42" s="30"/>
      <c r="C42" s="31"/>
      <c r="D42" s="89"/>
      <c r="E42" s="51"/>
      <c r="F42" s="52"/>
      <c r="G42" s="53"/>
      <c r="H42" s="20">
        <f>IF(E42=0,0,VLOOKUP($A42,相場!$A$3:$G$46,2,0))</f>
        <v>0</v>
      </c>
      <c r="I42" s="18">
        <f>IF(F42=0,0,VLOOKUP($A42,相場!$A$3:$G$46,3,0))</f>
        <v>0</v>
      </c>
      <c r="J42" s="18">
        <f>IF(G42=0,0,VLOOKUP($A42,相場!$A$3:$G$46,4,0))</f>
        <v>0</v>
      </c>
      <c r="K42" s="18">
        <f>IF(SUM(H42:J42)=0,0,VLOOKUP($A42,相場!$A$3:$G$46,5,0))</f>
        <v>0</v>
      </c>
      <c r="L42" s="19">
        <f t="shared" si="0"/>
        <v>0</v>
      </c>
      <c r="N42" s="93" t="str">
        <f t="shared" si="1"/>
        <v>_</v>
      </c>
    </row>
    <row r="43" spans="1:14">
      <c r="A43" s="112"/>
      <c r="B43" s="30"/>
      <c r="C43" s="31"/>
      <c r="D43" s="89"/>
      <c r="E43" s="51"/>
      <c r="F43" s="52"/>
      <c r="G43" s="53"/>
      <c r="H43" s="20">
        <f>IF(E43=0,0,VLOOKUP($A43,相場!$A$3:$G$46,2,0))</f>
        <v>0</v>
      </c>
      <c r="I43" s="18">
        <f>IF(F43=0,0,VLOOKUP($A43,相場!$A$3:$G$46,3,0))</f>
        <v>0</v>
      </c>
      <c r="J43" s="18">
        <f>IF(G43=0,0,VLOOKUP($A43,相場!$A$3:$G$46,4,0))</f>
        <v>0</v>
      </c>
      <c r="K43" s="18">
        <f>IF(SUM(H43:J43)=0,0,VLOOKUP($A43,相場!$A$3:$G$46,5,0))</f>
        <v>0</v>
      </c>
      <c r="L43" s="19">
        <f t="shared" si="0"/>
        <v>0</v>
      </c>
      <c r="N43" s="93" t="str">
        <f t="shared" si="1"/>
        <v>_</v>
      </c>
    </row>
    <row r="44" spans="1:14">
      <c r="A44" s="112"/>
      <c r="B44" s="30"/>
      <c r="C44" s="31"/>
      <c r="D44" s="89"/>
      <c r="E44" s="51"/>
      <c r="F44" s="52"/>
      <c r="G44" s="53"/>
      <c r="H44" s="20">
        <f>IF(E44=0,0,VLOOKUP($A44,相場!$A$3:$G$46,2,0))</f>
        <v>0</v>
      </c>
      <c r="I44" s="18">
        <f>IF(F44=0,0,VLOOKUP($A44,相場!$A$3:$G$46,3,0))</f>
        <v>0</v>
      </c>
      <c r="J44" s="18">
        <f>IF(G44=0,0,VLOOKUP($A44,相場!$A$3:$G$46,4,0))</f>
        <v>0</v>
      </c>
      <c r="K44" s="18">
        <f>IF(SUM(H44:J44)=0,0,VLOOKUP($A44,相場!$A$3:$G$46,5,0))</f>
        <v>0</v>
      </c>
      <c r="L44" s="19">
        <f t="shared" si="0"/>
        <v>0</v>
      </c>
      <c r="N44" s="93" t="str">
        <f t="shared" si="1"/>
        <v>_</v>
      </c>
    </row>
    <row r="45" spans="1:14">
      <c r="A45" s="112"/>
      <c r="B45" s="30"/>
      <c r="C45" s="31"/>
      <c r="D45" s="89"/>
      <c r="E45" s="51"/>
      <c r="F45" s="52"/>
      <c r="G45" s="53"/>
      <c r="H45" s="20">
        <f>IF(E45=0,0,VLOOKUP($A45,相場!$A$3:$G$46,2,0))</f>
        <v>0</v>
      </c>
      <c r="I45" s="18">
        <f>IF(F45=0,0,VLOOKUP($A45,相場!$A$3:$G$46,3,0))</f>
        <v>0</v>
      </c>
      <c r="J45" s="18">
        <f>IF(G45=0,0,VLOOKUP($A45,相場!$A$3:$G$46,4,0))</f>
        <v>0</v>
      </c>
      <c r="K45" s="18">
        <f>IF(SUM(H45:J45)=0,0,VLOOKUP($A45,相場!$A$3:$G$46,5,0))</f>
        <v>0</v>
      </c>
      <c r="L45" s="19">
        <f t="shared" si="0"/>
        <v>0</v>
      </c>
      <c r="N45" s="93" t="str">
        <f t="shared" si="1"/>
        <v>_</v>
      </c>
    </row>
    <row r="46" spans="1:14">
      <c r="A46" s="112"/>
      <c r="B46" s="30"/>
      <c r="C46" s="31"/>
      <c r="D46" s="89"/>
      <c r="E46" s="51"/>
      <c r="F46" s="52"/>
      <c r="G46" s="53"/>
      <c r="H46" s="20">
        <f>IF(E46=0,0,VLOOKUP($A46,相場!$A$3:$G$46,2,0))</f>
        <v>0</v>
      </c>
      <c r="I46" s="18">
        <f>IF(F46=0,0,VLOOKUP($A46,相場!$A$3:$G$46,3,0))</f>
        <v>0</v>
      </c>
      <c r="J46" s="18">
        <f>IF(G46=0,0,VLOOKUP($A46,相場!$A$3:$G$46,4,0))</f>
        <v>0</v>
      </c>
      <c r="K46" s="18">
        <f>IF(SUM(H46:J46)=0,0,VLOOKUP($A46,相場!$A$3:$G$46,5,0))</f>
        <v>0</v>
      </c>
      <c r="L46" s="19">
        <f t="shared" si="0"/>
        <v>0</v>
      </c>
      <c r="N46" s="93" t="str">
        <f t="shared" si="1"/>
        <v>_</v>
      </c>
    </row>
    <row r="47" spans="1:14">
      <c r="A47" s="112"/>
      <c r="B47" s="30"/>
      <c r="C47" s="31"/>
      <c r="D47" s="89"/>
      <c r="E47" s="51"/>
      <c r="F47" s="52"/>
      <c r="G47" s="53"/>
      <c r="H47" s="20">
        <f>IF(E47=0,0,VLOOKUP($A47,相場!$A$3:$G$46,2,0))</f>
        <v>0</v>
      </c>
      <c r="I47" s="18">
        <f>IF(F47=0,0,VLOOKUP($A47,相場!$A$3:$G$46,3,0))</f>
        <v>0</v>
      </c>
      <c r="J47" s="18">
        <f>IF(G47=0,0,VLOOKUP($A47,相場!$A$3:$G$46,4,0))</f>
        <v>0</v>
      </c>
      <c r="K47" s="18">
        <f>IF(SUM(H47:J47)=0,0,VLOOKUP($A47,相場!$A$3:$G$46,5,0))</f>
        <v>0</v>
      </c>
      <c r="L47" s="19">
        <f t="shared" si="0"/>
        <v>0</v>
      </c>
      <c r="N47" s="93" t="str">
        <f t="shared" si="1"/>
        <v>_</v>
      </c>
    </row>
    <row r="48" spans="1:14">
      <c r="A48" s="112"/>
      <c r="B48" s="30"/>
      <c r="C48" s="31"/>
      <c r="D48" s="89"/>
      <c r="E48" s="51"/>
      <c r="F48" s="52"/>
      <c r="G48" s="53"/>
      <c r="H48" s="20">
        <f>IF(E48=0,0,VLOOKUP($A48,相場!$A$3:$G$46,2,0))</f>
        <v>0</v>
      </c>
      <c r="I48" s="18">
        <f>IF(F48=0,0,VLOOKUP($A48,相場!$A$3:$G$46,3,0))</f>
        <v>0</v>
      </c>
      <c r="J48" s="18">
        <f>IF(G48=0,0,VLOOKUP($A48,相場!$A$3:$G$46,4,0))</f>
        <v>0</v>
      </c>
      <c r="K48" s="18">
        <f>IF(SUM(H48:J48)=0,0,VLOOKUP($A48,相場!$A$3:$G$46,5,0))</f>
        <v>0</v>
      </c>
      <c r="L48" s="19">
        <f t="shared" si="0"/>
        <v>0</v>
      </c>
      <c r="N48" s="93" t="str">
        <f t="shared" si="1"/>
        <v>_</v>
      </c>
    </row>
    <row r="49" spans="1:14">
      <c r="A49" s="112"/>
      <c r="B49" s="30"/>
      <c r="C49" s="31"/>
      <c r="D49" s="89"/>
      <c r="E49" s="51"/>
      <c r="F49" s="52"/>
      <c r="G49" s="53"/>
      <c r="H49" s="20">
        <f>IF(E49=0,0,VLOOKUP($A49,相場!$A$3:$G$46,2,0))</f>
        <v>0</v>
      </c>
      <c r="I49" s="18">
        <f>IF(F49=0,0,VLOOKUP($A49,相場!$A$3:$G$46,3,0))</f>
        <v>0</v>
      </c>
      <c r="J49" s="18">
        <f>IF(G49=0,0,VLOOKUP($A49,相場!$A$3:$G$46,4,0))</f>
        <v>0</v>
      </c>
      <c r="K49" s="18">
        <f>IF(SUM(H49:J49)=0,0,VLOOKUP($A49,相場!$A$3:$G$46,5,0))</f>
        <v>0</v>
      </c>
      <c r="L49" s="19">
        <f t="shared" si="0"/>
        <v>0</v>
      </c>
      <c r="N49" s="93" t="str">
        <f t="shared" si="1"/>
        <v>_</v>
      </c>
    </row>
    <row r="50" spans="1:14">
      <c r="A50" s="112"/>
      <c r="B50" s="30"/>
      <c r="C50" s="31"/>
      <c r="D50" s="89"/>
      <c r="E50" s="51"/>
      <c r="F50" s="52"/>
      <c r="G50" s="53"/>
      <c r="H50" s="20">
        <f>IF(E50=0,0,VLOOKUP($A50,相場!$A$3:$G$46,2,0))</f>
        <v>0</v>
      </c>
      <c r="I50" s="18">
        <f>IF(F50=0,0,VLOOKUP($A50,相場!$A$3:$G$46,3,0))</f>
        <v>0</v>
      </c>
      <c r="J50" s="18">
        <f>IF(G50=0,0,VLOOKUP($A50,相場!$A$3:$G$46,4,0))</f>
        <v>0</v>
      </c>
      <c r="K50" s="18">
        <f>IF(SUM(H50:J50)=0,0,VLOOKUP($A50,相場!$A$3:$G$46,5,0))</f>
        <v>0</v>
      </c>
      <c r="L50" s="19">
        <f t="shared" si="0"/>
        <v>0</v>
      </c>
      <c r="N50" s="93" t="str">
        <f t="shared" si="1"/>
        <v>_</v>
      </c>
    </row>
    <row r="51" spans="1:14">
      <c r="A51" s="112"/>
      <c r="B51" s="30"/>
      <c r="C51" s="31"/>
      <c r="D51" s="89"/>
      <c r="E51" s="51"/>
      <c r="F51" s="52"/>
      <c r="G51" s="53"/>
      <c r="H51" s="20">
        <f>IF(E51=0,0,VLOOKUP($A51,相場!$A$3:$G$46,2,0))</f>
        <v>0</v>
      </c>
      <c r="I51" s="18">
        <f>IF(F51=0,0,VLOOKUP($A51,相場!$A$3:$G$46,3,0))</f>
        <v>0</v>
      </c>
      <c r="J51" s="18">
        <f>IF(G51=0,0,VLOOKUP($A51,相場!$A$3:$G$46,4,0))</f>
        <v>0</v>
      </c>
      <c r="K51" s="18">
        <f>IF(SUM(H51:J51)=0,0,VLOOKUP($A51,相場!$A$3:$G$46,5,0))</f>
        <v>0</v>
      </c>
      <c r="L51" s="19">
        <f t="shared" si="0"/>
        <v>0</v>
      </c>
      <c r="N51" s="93" t="str">
        <f t="shared" si="1"/>
        <v>_</v>
      </c>
    </row>
    <row r="52" spans="1:14">
      <c r="A52" s="112"/>
      <c r="B52" s="30"/>
      <c r="C52" s="31"/>
      <c r="D52" s="89"/>
      <c r="E52" s="51"/>
      <c r="F52" s="52"/>
      <c r="G52" s="53"/>
      <c r="H52" s="20">
        <f>IF(E52=0,0,VLOOKUP($A52,相場!$A$3:$G$46,2,0))</f>
        <v>0</v>
      </c>
      <c r="I52" s="18">
        <f>IF(F52=0,0,VLOOKUP($A52,相場!$A$3:$G$46,3,0))</f>
        <v>0</v>
      </c>
      <c r="J52" s="18">
        <f>IF(G52=0,0,VLOOKUP($A52,相場!$A$3:$G$46,4,0))</f>
        <v>0</v>
      </c>
      <c r="K52" s="18">
        <f>IF(SUM(H52:J52)=0,0,VLOOKUP($A52,相場!$A$3:$G$46,5,0))</f>
        <v>0</v>
      </c>
      <c r="L52" s="19">
        <f t="shared" si="0"/>
        <v>0</v>
      </c>
      <c r="N52" s="93" t="str">
        <f t="shared" si="1"/>
        <v>_</v>
      </c>
    </row>
    <row r="53" spans="1:14">
      <c r="A53" s="112"/>
      <c r="B53" s="30"/>
      <c r="C53" s="31"/>
      <c r="D53" s="89"/>
      <c r="E53" s="51"/>
      <c r="F53" s="52"/>
      <c r="G53" s="53"/>
      <c r="H53" s="20">
        <f>IF(E53=0,0,VLOOKUP($A53,相場!$A$3:$G$46,2,0))</f>
        <v>0</v>
      </c>
      <c r="I53" s="18">
        <f>IF(F53=0,0,VLOOKUP($A53,相場!$A$3:$G$46,3,0))</f>
        <v>0</v>
      </c>
      <c r="J53" s="18">
        <f>IF(G53=0,0,VLOOKUP($A53,相場!$A$3:$G$46,4,0))</f>
        <v>0</v>
      </c>
      <c r="K53" s="18">
        <f>IF(SUM(H53:J53)=0,0,VLOOKUP($A53,相場!$A$3:$G$46,5,0))</f>
        <v>0</v>
      </c>
      <c r="L53" s="19">
        <f t="shared" si="0"/>
        <v>0</v>
      </c>
      <c r="N53" s="93" t="str">
        <f t="shared" si="1"/>
        <v>_</v>
      </c>
    </row>
    <row r="54" spans="1:14">
      <c r="A54" s="112"/>
      <c r="B54" s="30"/>
      <c r="C54" s="31"/>
      <c r="D54" s="89"/>
      <c r="E54" s="51"/>
      <c r="F54" s="52"/>
      <c r="G54" s="53"/>
      <c r="H54" s="20">
        <f>IF(E54=0,0,VLOOKUP($A54,相場!$A$3:$G$46,2,0))</f>
        <v>0</v>
      </c>
      <c r="I54" s="18">
        <f>IF(F54=0,0,VLOOKUP($A54,相場!$A$3:$G$46,3,0))</f>
        <v>0</v>
      </c>
      <c r="J54" s="18">
        <f>IF(G54=0,0,VLOOKUP($A54,相場!$A$3:$G$46,4,0))</f>
        <v>0</v>
      </c>
      <c r="K54" s="18">
        <f>IF(SUM(H54:J54)=0,0,VLOOKUP($A54,相場!$A$3:$G$46,5,0))</f>
        <v>0</v>
      </c>
      <c r="L54" s="19">
        <f t="shared" si="0"/>
        <v>0</v>
      </c>
      <c r="N54" s="93" t="str">
        <f t="shared" si="1"/>
        <v>_</v>
      </c>
    </row>
    <row r="55" spans="1:14">
      <c r="A55" s="112"/>
      <c r="B55" s="30"/>
      <c r="C55" s="31"/>
      <c r="D55" s="89"/>
      <c r="E55" s="51"/>
      <c r="F55" s="52"/>
      <c r="G55" s="53"/>
      <c r="H55" s="20">
        <f>IF(E55=0,0,VLOOKUP($A55,相場!$A$3:$G$46,2,0))</f>
        <v>0</v>
      </c>
      <c r="I55" s="18">
        <f>IF(F55=0,0,VLOOKUP($A55,相場!$A$3:$G$46,3,0))</f>
        <v>0</v>
      </c>
      <c r="J55" s="18">
        <f>IF(G55=0,0,VLOOKUP($A55,相場!$A$3:$G$46,4,0))</f>
        <v>0</v>
      </c>
      <c r="K55" s="18">
        <f>IF(SUM(H55:J55)=0,0,VLOOKUP($A55,相場!$A$3:$G$46,5,0))</f>
        <v>0</v>
      </c>
      <c r="L55" s="19">
        <f t="shared" si="0"/>
        <v>0</v>
      </c>
      <c r="N55" s="93" t="str">
        <f t="shared" si="1"/>
        <v>_</v>
      </c>
    </row>
    <row r="56" spans="1:14">
      <c r="A56" s="112"/>
      <c r="B56" s="30"/>
      <c r="C56" s="31"/>
      <c r="D56" s="89"/>
      <c r="E56" s="51"/>
      <c r="F56" s="52"/>
      <c r="G56" s="53"/>
      <c r="H56" s="20">
        <f>IF(E56=0,0,VLOOKUP($A56,相場!$A$3:$G$46,2,0))</f>
        <v>0</v>
      </c>
      <c r="I56" s="18">
        <f>IF(F56=0,0,VLOOKUP($A56,相場!$A$3:$G$46,3,0))</f>
        <v>0</v>
      </c>
      <c r="J56" s="18">
        <f>IF(G56=0,0,VLOOKUP($A56,相場!$A$3:$G$46,4,0))</f>
        <v>0</v>
      </c>
      <c r="K56" s="18">
        <f>IF(SUM(H56:J56)=0,0,VLOOKUP($A56,相場!$A$3:$G$46,5,0))</f>
        <v>0</v>
      </c>
      <c r="L56" s="19">
        <f t="shared" si="0"/>
        <v>0</v>
      </c>
      <c r="N56" s="93" t="str">
        <f t="shared" si="1"/>
        <v>_</v>
      </c>
    </row>
    <row r="57" spans="1:14">
      <c r="A57" s="112"/>
      <c r="B57" s="30"/>
      <c r="C57" s="31"/>
      <c r="D57" s="89"/>
      <c r="E57" s="51"/>
      <c r="F57" s="52"/>
      <c r="G57" s="53"/>
      <c r="H57" s="20">
        <f>IF(E57=0,0,VLOOKUP($A57,相場!$A$3:$G$46,2,0))</f>
        <v>0</v>
      </c>
      <c r="I57" s="18">
        <f>IF(F57=0,0,VLOOKUP($A57,相場!$A$3:$G$46,3,0))</f>
        <v>0</v>
      </c>
      <c r="J57" s="18">
        <f>IF(G57=0,0,VLOOKUP($A57,相場!$A$3:$G$46,4,0))</f>
        <v>0</v>
      </c>
      <c r="K57" s="18">
        <f>IF(SUM(H57:J57)=0,0,VLOOKUP($A57,相場!$A$3:$G$46,5,0))</f>
        <v>0</v>
      </c>
      <c r="L57" s="19">
        <f t="shared" si="0"/>
        <v>0</v>
      </c>
      <c r="N57" s="93" t="str">
        <f t="shared" si="1"/>
        <v>_</v>
      </c>
    </row>
    <row r="58" spans="1:14">
      <c r="A58" s="112"/>
      <c r="B58" s="30"/>
      <c r="C58" s="31"/>
      <c r="D58" s="89"/>
      <c r="E58" s="51"/>
      <c r="F58" s="52"/>
      <c r="G58" s="53"/>
      <c r="H58" s="20">
        <f>IF(E58=0,0,VLOOKUP($A58,相場!$A$3:$G$46,2,0))</f>
        <v>0</v>
      </c>
      <c r="I58" s="18">
        <f>IF(F58=0,0,VLOOKUP($A58,相場!$A$3:$G$46,3,0))</f>
        <v>0</v>
      </c>
      <c r="J58" s="18">
        <f>IF(G58=0,0,VLOOKUP($A58,相場!$A$3:$G$46,4,0))</f>
        <v>0</v>
      </c>
      <c r="K58" s="18">
        <f>IF(SUM(H58:J58)=0,0,VLOOKUP($A58,相場!$A$3:$G$46,5,0))</f>
        <v>0</v>
      </c>
      <c r="L58" s="19">
        <f t="shared" si="0"/>
        <v>0</v>
      </c>
      <c r="N58" s="93" t="str">
        <f t="shared" si="1"/>
        <v>_</v>
      </c>
    </row>
    <row r="59" spans="1:14">
      <c r="A59" s="112"/>
      <c r="B59" s="30"/>
      <c r="C59" s="31"/>
      <c r="D59" s="89"/>
      <c r="E59" s="51"/>
      <c r="F59" s="52"/>
      <c r="G59" s="53"/>
      <c r="H59" s="20">
        <f>IF(E59=0,0,VLOOKUP($A59,相場!$A$3:$G$46,2,0))</f>
        <v>0</v>
      </c>
      <c r="I59" s="18">
        <f>IF(F59=0,0,VLOOKUP($A59,相場!$A$3:$G$46,3,0))</f>
        <v>0</v>
      </c>
      <c r="J59" s="18">
        <f>IF(G59=0,0,VLOOKUP($A59,相場!$A$3:$G$46,4,0))</f>
        <v>0</v>
      </c>
      <c r="K59" s="18">
        <f>IF(SUM(H59:J59)=0,0,VLOOKUP($A59,相場!$A$3:$G$46,5,0))</f>
        <v>0</v>
      </c>
      <c r="L59" s="19">
        <f t="shared" si="0"/>
        <v>0</v>
      </c>
      <c r="N59" s="93" t="str">
        <f t="shared" si="1"/>
        <v>_</v>
      </c>
    </row>
    <row r="60" spans="1:14">
      <c r="A60" s="112"/>
      <c r="B60" s="30"/>
      <c r="C60" s="31"/>
      <c r="D60" s="89"/>
      <c r="E60" s="51"/>
      <c r="F60" s="52"/>
      <c r="G60" s="53"/>
      <c r="H60" s="20">
        <f>IF(E60=0,0,VLOOKUP($A60,相場!$A$3:$G$46,2,0))</f>
        <v>0</v>
      </c>
      <c r="I60" s="18">
        <f>IF(F60=0,0,VLOOKUP($A60,相場!$A$3:$G$46,3,0))</f>
        <v>0</v>
      </c>
      <c r="J60" s="18">
        <f>IF(G60=0,0,VLOOKUP($A60,相場!$A$3:$G$46,4,0))</f>
        <v>0</v>
      </c>
      <c r="K60" s="18">
        <f>IF(SUM(H60:J60)=0,0,VLOOKUP($A60,相場!$A$3:$G$46,5,0))</f>
        <v>0</v>
      </c>
      <c r="L60" s="19">
        <f t="shared" si="0"/>
        <v>0</v>
      </c>
      <c r="N60" s="93" t="str">
        <f t="shared" si="1"/>
        <v>_</v>
      </c>
    </row>
    <row r="61" spans="1:14">
      <c r="A61" s="112"/>
      <c r="B61" s="30"/>
      <c r="C61" s="31"/>
      <c r="D61" s="89"/>
      <c r="E61" s="51"/>
      <c r="F61" s="52"/>
      <c r="G61" s="53"/>
      <c r="H61" s="20">
        <f>IF(E61=0,0,VLOOKUP($A61,相場!$A$3:$G$46,2,0))</f>
        <v>0</v>
      </c>
      <c r="I61" s="18">
        <f>IF(F61=0,0,VLOOKUP($A61,相場!$A$3:$G$46,3,0))</f>
        <v>0</v>
      </c>
      <c r="J61" s="18">
        <f>IF(G61=0,0,VLOOKUP($A61,相場!$A$3:$G$46,4,0))</f>
        <v>0</v>
      </c>
      <c r="K61" s="18">
        <f>IF(SUM(H61:J61)=0,0,VLOOKUP($A61,相場!$A$3:$G$46,5,0))</f>
        <v>0</v>
      </c>
      <c r="L61" s="19">
        <f t="shared" si="0"/>
        <v>0</v>
      </c>
      <c r="N61" s="93" t="str">
        <f t="shared" si="1"/>
        <v>_</v>
      </c>
    </row>
    <row r="62" spans="1:14">
      <c r="A62" s="112"/>
      <c r="B62" s="30"/>
      <c r="C62" s="31"/>
      <c r="D62" s="89"/>
      <c r="E62" s="51"/>
      <c r="F62" s="52"/>
      <c r="G62" s="53"/>
      <c r="H62" s="20">
        <f>IF(E62=0,0,VLOOKUP($A62,相場!$A$3:$G$46,2,0))</f>
        <v>0</v>
      </c>
      <c r="I62" s="18">
        <f>IF(F62=0,0,VLOOKUP($A62,相場!$A$3:$G$46,3,0))</f>
        <v>0</v>
      </c>
      <c r="J62" s="18">
        <f>IF(G62=0,0,VLOOKUP($A62,相場!$A$3:$G$46,4,0))</f>
        <v>0</v>
      </c>
      <c r="K62" s="18">
        <f>IF(SUM(H62:J62)=0,0,VLOOKUP($A62,相場!$A$3:$G$46,5,0))</f>
        <v>0</v>
      </c>
      <c r="L62" s="19">
        <f t="shared" si="0"/>
        <v>0</v>
      </c>
      <c r="N62" s="93" t="str">
        <f t="shared" si="1"/>
        <v>_</v>
      </c>
    </row>
    <row r="63" spans="1:14">
      <c r="A63" s="112"/>
      <c r="B63" s="30"/>
      <c r="C63" s="31"/>
      <c r="D63" s="89"/>
      <c r="E63" s="51"/>
      <c r="F63" s="52"/>
      <c r="G63" s="53"/>
      <c r="H63" s="20">
        <f>IF(E63=0,0,VLOOKUP($A63,相場!$A$3:$G$46,2,0))</f>
        <v>0</v>
      </c>
      <c r="I63" s="18">
        <f>IF(F63=0,0,VLOOKUP($A63,相場!$A$3:$G$46,3,0))</f>
        <v>0</v>
      </c>
      <c r="J63" s="18">
        <f>IF(G63=0,0,VLOOKUP($A63,相場!$A$3:$G$46,4,0))</f>
        <v>0</v>
      </c>
      <c r="K63" s="18">
        <f>IF(SUM(H63:J63)=0,0,VLOOKUP($A63,相場!$A$3:$G$46,5,0))</f>
        <v>0</v>
      </c>
      <c r="L63" s="19">
        <f t="shared" si="0"/>
        <v>0</v>
      </c>
      <c r="N63" s="93" t="str">
        <f t="shared" si="1"/>
        <v>_</v>
      </c>
    </row>
    <row r="64" spans="1:14">
      <c r="A64" s="112"/>
      <c r="B64" s="30"/>
      <c r="C64" s="31"/>
      <c r="D64" s="89"/>
      <c r="E64" s="51"/>
      <c r="F64" s="52"/>
      <c r="G64" s="53"/>
      <c r="H64" s="20">
        <f>IF(E64=0,0,VLOOKUP($A64,相場!$A$3:$G$46,2,0))</f>
        <v>0</v>
      </c>
      <c r="I64" s="18">
        <f>IF(F64=0,0,VLOOKUP($A64,相場!$A$3:$G$46,3,0))</f>
        <v>0</v>
      </c>
      <c r="J64" s="18">
        <f>IF(G64=0,0,VLOOKUP($A64,相場!$A$3:$G$46,4,0))</f>
        <v>0</v>
      </c>
      <c r="K64" s="18">
        <f>IF(SUM(H64:J64)=0,0,VLOOKUP($A64,相場!$A$3:$G$46,5,0))</f>
        <v>0</v>
      </c>
      <c r="L64" s="19">
        <f t="shared" si="0"/>
        <v>0</v>
      </c>
      <c r="N64" s="93" t="str">
        <f t="shared" si="1"/>
        <v>_</v>
      </c>
    </row>
    <row r="65" spans="1:14">
      <c r="A65" s="112"/>
      <c r="B65" s="30"/>
      <c r="C65" s="31"/>
      <c r="D65" s="89"/>
      <c r="E65" s="51"/>
      <c r="F65" s="52"/>
      <c r="G65" s="53"/>
      <c r="H65" s="20">
        <f>IF(E65=0,0,VLOOKUP($A65,相場!$A$3:$G$46,2,0))</f>
        <v>0</v>
      </c>
      <c r="I65" s="18">
        <f>IF(F65=0,0,VLOOKUP($A65,相場!$A$3:$G$46,3,0))</f>
        <v>0</v>
      </c>
      <c r="J65" s="18">
        <f>IF(G65=0,0,VLOOKUP($A65,相場!$A$3:$G$46,4,0))</f>
        <v>0</v>
      </c>
      <c r="K65" s="18">
        <f>IF(SUM(H65:J65)=0,0,VLOOKUP($A65,相場!$A$3:$G$46,5,0))</f>
        <v>0</v>
      </c>
      <c r="L65" s="19">
        <f t="shared" si="0"/>
        <v>0</v>
      </c>
      <c r="N65" s="93" t="str">
        <f t="shared" si="1"/>
        <v>_</v>
      </c>
    </row>
    <row r="66" spans="1:14">
      <c r="A66" s="112"/>
      <c r="B66" s="30"/>
      <c r="C66" s="31"/>
      <c r="D66" s="89"/>
      <c r="E66" s="51"/>
      <c r="F66" s="52"/>
      <c r="G66" s="53"/>
      <c r="H66" s="20">
        <f>IF(E66=0,0,VLOOKUP($A66,相場!$A$3:$G$46,2,0))</f>
        <v>0</v>
      </c>
      <c r="I66" s="18">
        <f>IF(F66=0,0,VLOOKUP($A66,相場!$A$3:$G$46,3,0))</f>
        <v>0</v>
      </c>
      <c r="J66" s="18">
        <f>IF(G66=0,0,VLOOKUP($A66,相場!$A$3:$G$46,4,0))</f>
        <v>0</v>
      </c>
      <c r="K66" s="18">
        <f>IF(SUM(H66:J66)=0,0,VLOOKUP($A66,相場!$A$3:$G$46,5,0))</f>
        <v>0</v>
      </c>
      <c r="L66" s="19">
        <f t="shared" si="0"/>
        <v>0</v>
      </c>
      <c r="N66" s="93" t="str">
        <f t="shared" si="1"/>
        <v>_</v>
      </c>
    </row>
    <row r="67" spans="1:14">
      <c r="A67" s="112"/>
      <c r="B67" s="30"/>
      <c r="C67" s="31"/>
      <c r="D67" s="89"/>
      <c r="E67" s="51"/>
      <c r="F67" s="52"/>
      <c r="G67" s="53"/>
      <c r="H67" s="20">
        <f>IF(E67=0,0,VLOOKUP($A67,相場!$A$3:$G$46,2,0))</f>
        <v>0</v>
      </c>
      <c r="I67" s="18">
        <f>IF(F67=0,0,VLOOKUP($A67,相場!$A$3:$G$46,3,0))</f>
        <v>0</v>
      </c>
      <c r="J67" s="18">
        <f>IF(G67=0,0,VLOOKUP($A67,相場!$A$3:$G$46,4,0))</f>
        <v>0</v>
      </c>
      <c r="K67" s="18">
        <f>IF(SUM(H67:J67)=0,0,VLOOKUP($A67,相場!$A$3:$G$46,5,0))</f>
        <v>0</v>
      </c>
      <c r="L67" s="19">
        <f t="shared" si="0"/>
        <v>0</v>
      </c>
      <c r="N67" s="93" t="str">
        <f t="shared" si="1"/>
        <v>_</v>
      </c>
    </row>
    <row r="68" spans="1:14">
      <c r="A68" s="112"/>
      <c r="B68" s="30"/>
      <c r="C68" s="31"/>
      <c r="D68" s="89"/>
      <c r="E68" s="51"/>
      <c r="F68" s="52"/>
      <c r="G68" s="53"/>
      <c r="H68" s="20">
        <f>IF(E68=0,0,VLOOKUP($A68,相場!$A$3:$G$46,2,0))</f>
        <v>0</v>
      </c>
      <c r="I68" s="18">
        <f>IF(F68=0,0,VLOOKUP($A68,相場!$A$3:$G$46,3,0))</f>
        <v>0</v>
      </c>
      <c r="J68" s="18">
        <f>IF(G68=0,0,VLOOKUP($A68,相場!$A$3:$G$46,4,0))</f>
        <v>0</v>
      </c>
      <c r="K68" s="18">
        <f>IF(SUM(H68:J68)=0,0,VLOOKUP($A68,相場!$A$3:$G$46,5,0))</f>
        <v>0</v>
      </c>
      <c r="L68" s="19">
        <f t="shared" ref="L68:L131" si="2">ROUND(SUMPRODUCT(E68:G68,H68:J68)*K68,0)</f>
        <v>0</v>
      </c>
      <c r="N68" s="93" t="str">
        <f t="shared" ref="N68:N131" si="3">CONCATENATE(A68,"_",C68)</f>
        <v>_</v>
      </c>
    </row>
    <row r="69" spans="1:14">
      <c r="A69" s="112"/>
      <c r="B69" s="30"/>
      <c r="C69" s="31"/>
      <c r="D69" s="89"/>
      <c r="E69" s="51"/>
      <c r="F69" s="52"/>
      <c r="G69" s="53"/>
      <c r="H69" s="20">
        <f>IF(E69=0,0,VLOOKUP($A69,相場!$A$3:$G$46,2,0))</f>
        <v>0</v>
      </c>
      <c r="I69" s="18">
        <f>IF(F69=0,0,VLOOKUP($A69,相場!$A$3:$G$46,3,0))</f>
        <v>0</v>
      </c>
      <c r="J69" s="18">
        <f>IF(G69=0,0,VLOOKUP($A69,相場!$A$3:$G$46,4,0))</f>
        <v>0</v>
      </c>
      <c r="K69" s="18">
        <f>IF(SUM(H69:J69)=0,0,VLOOKUP($A69,相場!$A$3:$G$46,5,0))</f>
        <v>0</v>
      </c>
      <c r="L69" s="19">
        <f t="shared" si="2"/>
        <v>0</v>
      </c>
      <c r="N69" s="93" t="str">
        <f t="shared" si="3"/>
        <v>_</v>
      </c>
    </row>
    <row r="70" spans="1:14">
      <c r="A70" s="112"/>
      <c r="B70" s="30"/>
      <c r="C70" s="31"/>
      <c r="D70" s="89"/>
      <c r="E70" s="51"/>
      <c r="F70" s="52"/>
      <c r="G70" s="53"/>
      <c r="H70" s="20">
        <f>IF(E70=0,0,VLOOKUP($A70,相場!$A$3:$G$46,2,0))</f>
        <v>0</v>
      </c>
      <c r="I70" s="18">
        <f>IF(F70=0,0,VLOOKUP($A70,相場!$A$3:$G$46,3,0))</f>
        <v>0</v>
      </c>
      <c r="J70" s="18">
        <f>IF(G70=0,0,VLOOKUP($A70,相場!$A$3:$G$46,4,0))</f>
        <v>0</v>
      </c>
      <c r="K70" s="18">
        <f>IF(SUM(H70:J70)=0,0,VLOOKUP($A70,相場!$A$3:$G$46,5,0))</f>
        <v>0</v>
      </c>
      <c r="L70" s="19">
        <f t="shared" si="2"/>
        <v>0</v>
      </c>
      <c r="N70" s="93" t="str">
        <f t="shared" si="3"/>
        <v>_</v>
      </c>
    </row>
    <row r="71" spans="1:14">
      <c r="A71" s="112"/>
      <c r="B71" s="30"/>
      <c r="C71" s="31"/>
      <c r="D71" s="89"/>
      <c r="E71" s="51"/>
      <c r="F71" s="52"/>
      <c r="G71" s="53"/>
      <c r="H71" s="20">
        <f>IF(E71=0,0,VLOOKUP($A71,相場!$A$3:$G$46,2,0))</f>
        <v>0</v>
      </c>
      <c r="I71" s="18">
        <f>IF(F71=0,0,VLOOKUP($A71,相場!$A$3:$G$46,3,0))</f>
        <v>0</v>
      </c>
      <c r="J71" s="18">
        <f>IF(G71=0,0,VLOOKUP($A71,相場!$A$3:$G$46,4,0))</f>
        <v>0</v>
      </c>
      <c r="K71" s="18">
        <f>IF(SUM(H71:J71)=0,0,VLOOKUP($A71,相場!$A$3:$G$46,5,0))</f>
        <v>0</v>
      </c>
      <c r="L71" s="19">
        <f t="shared" si="2"/>
        <v>0</v>
      </c>
      <c r="N71" s="93" t="str">
        <f t="shared" si="3"/>
        <v>_</v>
      </c>
    </row>
    <row r="72" spans="1:14">
      <c r="A72" s="112"/>
      <c r="B72" s="30"/>
      <c r="C72" s="31"/>
      <c r="D72" s="89"/>
      <c r="E72" s="51"/>
      <c r="F72" s="52"/>
      <c r="G72" s="53"/>
      <c r="H72" s="20">
        <f>IF(E72=0,0,VLOOKUP($A72,相場!$A$3:$G$46,2,0))</f>
        <v>0</v>
      </c>
      <c r="I72" s="18">
        <f>IF(F72=0,0,VLOOKUP($A72,相場!$A$3:$G$46,3,0))</f>
        <v>0</v>
      </c>
      <c r="J72" s="18">
        <f>IF(G72=0,0,VLOOKUP($A72,相場!$A$3:$G$46,4,0))</f>
        <v>0</v>
      </c>
      <c r="K72" s="18">
        <f>IF(SUM(H72:J72)=0,0,VLOOKUP($A72,相場!$A$3:$G$46,5,0))</f>
        <v>0</v>
      </c>
      <c r="L72" s="19">
        <f t="shared" si="2"/>
        <v>0</v>
      </c>
      <c r="N72" s="93" t="str">
        <f t="shared" si="3"/>
        <v>_</v>
      </c>
    </row>
    <row r="73" spans="1:14">
      <c r="A73" s="112"/>
      <c r="B73" s="30"/>
      <c r="C73" s="31"/>
      <c r="D73" s="89"/>
      <c r="E73" s="51"/>
      <c r="F73" s="52"/>
      <c r="G73" s="53"/>
      <c r="H73" s="20">
        <f>IF(E73=0,0,VLOOKUP($A73,相場!$A$3:$G$46,2,0))</f>
        <v>0</v>
      </c>
      <c r="I73" s="18">
        <f>IF(F73=0,0,VLOOKUP($A73,相場!$A$3:$G$46,3,0))</f>
        <v>0</v>
      </c>
      <c r="J73" s="18">
        <f>IF(G73=0,0,VLOOKUP($A73,相場!$A$3:$G$46,4,0))</f>
        <v>0</v>
      </c>
      <c r="K73" s="18">
        <f>IF(SUM(H73:J73)=0,0,VLOOKUP($A73,相場!$A$3:$G$46,5,0))</f>
        <v>0</v>
      </c>
      <c r="L73" s="19">
        <f t="shared" si="2"/>
        <v>0</v>
      </c>
      <c r="N73" s="93" t="str">
        <f t="shared" si="3"/>
        <v>_</v>
      </c>
    </row>
    <row r="74" spans="1:14">
      <c r="A74" s="112"/>
      <c r="B74" s="30"/>
      <c r="C74" s="31"/>
      <c r="D74" s="89"/>
      <c r="E74" s="51"/>
      <c r="F74" s="52"/>
      <c r="G74" s="53"/>
      <c r="H74" s="20">
        <f>IF(E74=0,0,VLOOKUP($A74,相場!$A$3:$G$46,2,0))</f>
        <v>0</v>
      </c>
      <c r="I74" s="18">
        <f>IF(F74=0,0,VLOOKUP($A74,相場!$A$3:$G$46,3,0))</f>
        <v>0</v>
      </c>
      <c r="J74" s="18">
        <f>IF(G74=0,0,VLOOKUP($A74,相場!$A$3:$G$46,4,0))</f>
        <v>0</v>
      </c>
      <c r="K74" s="18">
        <f>IF(SUM(H74:J74)=0,0,VLOOKUP($A74,相場!$A$3:$G$46,5,0))</f>
        <v>0</v>
      </c>
      <c r="L74" s="19">
        <f t="shared" si="2"/>
        <v>0</v>
      </c>
      <c r="N74" s="93" t="str">
        <f t="shared" si="3"/>
        <v>_</v>
      </c>
    </row>
    <row r="75" spans="1:14">
      <c r="A75" s="112"/>
      <c r="B75" s="30"/>
      <c r="C75" s="31"/>
      <c r="D75" s="89"/>
      <c r="E75" s="51"/>
      <c r="F75" s="52"/>
      <c r="G75" s="53"/>
      <c r="H75" s="20">
        <f>IF(E75=0,0,VLOOKUP($A75,相場!$A$3:$G$46,2,0))</f>
        <v>0</v>
      </c>
      <c r="I75" s="18">
        <f>IF(F75=0,0,VLOOKUP($A75,相場!$A$3:$G$46,3,0))</f>
        <v>0</v>
      </c>
      <c r="J75" s="18">
        <f>IF(G75=0,0,VLOOKUP($A75,相場!$A$3:$G$46,4,0))</f>
        <v>0</v>
      </c>
      <c r="K75" s="18">
        <f>IF(SUM(H75:J75)=0,0,VLOOKUP($A75,相場!$A$3:$G$46,5,0))</f>
        <v>0</v>
      </c>
      <c r="L75" s="19">
        <f t="shared" si="2"/>
        <v>0</v>
      </c>
      <c r="N75" s="93" t="str">
        <f t="shared" si="3"/>
        <v>_</v>
      </c>
    </row>
    <row r="76" spans="1:14">
      <c r="A76" s="112"/>
      <c r="B76" s="30"/>
      <c r="C76" s="31"/>
      <c r="D76" s="89"/>
      <c r="E76" s="51"/>
      <c r="F76" s="52"/>
      <c r="G76" s="53"/>
      <c r="H76" s="20">
        <f>IF(E76=0,0,VLOOKUP($A76,相場!$A$3:$G$46,2,0))</f>
        <v>0</v>
      </c>
      <c r="I76" s="18">
        <f>IF(F76=0,0,VLOOKUP($A76,相場!$A$3:$G$46,3,0))</f>
        <v>0</v>
      </c>
      <c r="J76" s="18">
        <f>IF(G76=0,0,VLOOKUP($A76,相場!$A$3:$G$46,4,0))</f>
        <v>0</v>
      </c>
      <c r="K76" s="18">
        <f>IF(SUM(H76:J76)=0,0,VLOOKUP($A76,相場!$A$3:$G$46,5,0))</f>
        <v>0</v>
      </c>
      <c r="L76" s="19">
        <f t="shared" si="2"/>
        <v>0</v>
      </c>
      <c r="N76" s="93" t="str">
        <f t="shared" si="3"/>
        <v>_</v>
      </c>
    </row>
    <row r="77" spans="1:14">
      <c r="A77" s="112"/>
      <c r="B77" s="30"/>
      <c r="C77" s="31"/>
      <c r="D77" s="89"/>
      <c r="E77" s="51"/>
      <c r="F77" s="52"/>
      <c r="G77" s="53"/>
      <c r="H77" s="20">
        <f>IF(E77=0,0,VLOOKUP($A77,相場!$A$3:$G$46,2,0))</f>
        <v>0</v>
      </c>
      <c r="I77" s="18">
        <f>IF(F77=0,0,VLOOKUP($A77,相場!$A$3:$G$46,3,0))</f>
        <v>0</v>
      </c>
      <c r="J77" s="18">
        <f>IF(G77=0,0,VLOOKUP($A77,相場!$A$3:$G$46,4,0))</f>
        <v>0</v>
      </c>
      <c r="K77" s="18">
        <f>IF(SUM(H77:J77)=0,0,VLOOKUP($A77,相場!$A$3:$G$46,5,0))</f>
        <v>0</v>
      </c>
      <c r="L77" s="19">
        <f t="shared" si="2"/>
        <v>0</v>
      </c>
      <c r="N77" s="93" t="str">
        <f t="shared" si="3"/>
        <v>_</v>
      </c>
    </row>
    <row r="78" spans="1:14">
      <c r="A78" s="112"/>
      <c r="B78" s="30"/>
      <c r="C78" s="31"/>
      <c r="D78" s="89"/>
      <c r="E78" s="51"/>
      <c r="F78" s="52"/>
      <c r="G78" s="53"/>
      <c r="H78" s="20">
        <f>IF(E78=0,0,VLOOKUP($A78,相場!$A$3:$G$46,2,0))</f>
        <v>0</v>
      </c>
      <c r="I78" s="18">
        <f>IF(F78=0,0,VLOOKUP($A78,相場!$A$3:$G$46,3,0))</f>
        <v>0</v>
      </c>
      <c r="J78" s="18">
        <f>IF(G78=0,0,VLOOKUP($A78,相場!$A$3:$G$46,4,0))</f>
        <v>0</v>
      </c>
      <c r="K78" s="18">
        <f>IF(SUM(H78:J78)=0,0,VLOOKUP($A78,相場!$A$3:$G$46,5,0))</f>
        <v>0</v>
      </c>
      <c r="L78" s="19">
        <f t="shared" si="2"/>
        <v>0</v>
      </c>
      <c r="N78" s="93" t="str">
        <f t="shared" si="3"/>
        <v>_</v>
      </c>
    </row>
    <row r="79" spans="1:14">
      <c r="A79" s="112"/>
      <c r="B79" s="30"/>
      <c r="C79" s="31"/>
      <c r="D79" s="89"/>
      <c r="E79" s="51"/>
      <c r="F79" s="52"/>
      <c r="G79" s="53"/>
      <c r="H79" s="20">
        <f>IF(E79=0,0,VLOOKUP($A79,相場!$A$3:$G$46,2,0))</f>
        <v>0</v>
      </c>
      <c r="I79" s="18">
        <f>IF(F79=0,0,VLOOKUP($A79,相場!$A$3:$G$46,3,0))</f>
        <v>0</v>
      </c>
      <c r="J79" s="18">
        <f>IF(G79=0,0,VLOOKUP($A79,相場!$A$3:$G$46,4,0))</f>
        <v>0</v>
      </c>
      <c r="K79" s="18">
        <f>IF(SUM(H79:J79)=0,0,VLOOKUP($A79,相場!$A$3:$G$46,5,0))</f>
        <v>0</v>
      </c>
      <c r="L79" s="19">
        <f t="shared" si="2"/>
        <v>0</v>
      </c>
      <c r="N79" s="93" t="str">
        <f t="shared" si="3"/>
        <v>_</v>
      </c>
    </row>
    <row r="80" spans="1:14">
      <c r="A80" s="112"/>
      <c r="B80" s="30"/>
      <c r="C80" s="31"/>
      <c r="D80" s="89"/>
      <c r="E80" s="51"/>
      <c r="F80" s="52"/>
      <c r="G80" s="53"/>
      <c r="H80" s="20">
        <f>IF(E80=0,0,VLOOKUP($A80,相場!$A$3:$G$46,2,0))</f>
        <v>0</v>
      </c>
      <c r="I80" s="18">
        <f>IF(F80=0,0,VLOOKUP($A80,相場!$A$3:$G$46,3,0))</f>
        <v>0</v>
      </c>
      <c r="J80" s="18">
        <f>IF(G80=0,0,VLOOKUP($A80,相場!$A$3:$G$46,4,0))</f>
        <v>0</v>
      </c>
      <c r="K80" s="18">
        <f>IF(SUM(H80:J80)=0,0,VLOOKUP($A80,相場!$A$3:$G$46,5,0))</f>
        <v>0</v>
      </c>
      <c r="L80" s="19">
        <f t="shared" si="2"/>
        <v>0</v>
      </c>
      <c r="N80" s="93" t="str">
        <f t="shared" si="3"/>
        <v>_</v>
      </c>
    </row>
    <row r="81" spans="1:14">
      <c r="A81" s="112"/>
      <c r="B81" s="30"/>
      <c r="C81" s="31"/>
      <c r="D81" s="89"/>
      <c r="E81" s="51"/>
      <c r="F81" s="52"/>
      <c r="G81" s="53"/>
      <c r="H81" s="20">
        <f>IF(E81=0,0,VLOOKUP($A81,相場!$A$3:$G$46,2,0))</f>
        <v>0</v>
      </c>
      <c r="I81" s="18">
        <f>IF(F81=0,0,VLOOKUP($A81,相場!$A$3:$G$46,3,0))</f>
        <v>0</v>
      </c>
      <c r="J81" s="18">
        <f>IF(G81=0,0,VLOOKUP($A81,相場!$A$3:$G$46,4,0))</f>
        <v>0</v>
      </c>
      <c r="K81" s="18">
        <f>IF(SUM(H81:J81)=0,0,VLOOKUP($A81,相場!$A$3:$G$46,5,0))</f>
        <v>0</v>
      </c>
      <c r="L81" s="19">
        <f t="shared" si="2"/>
        <v>0</v>
      </c>
      <c r="N81" s="93" t="str">
        <f t="shared" si="3"/>
        <v>_</v>
      </c>
    </row>
    <row r="82" spans="1:14">
      <c r="A82" s="112"/>
      <c r="B82" s="30"/>
      <c r="C82" s="31"/>
      <c r="D82" s="89"/>
      <c r="E82" s="51"/>
      <c r="F82" s="52"/>
      <c r="G82" s="53"/>
      <c r="H82" s="20">
        <f>IF(E82=0,0,VLOOKUP($A82,相場!$A$3:$G$46,2,0))</f>
        <v>0</v>
      </c>
      <c r="I82" s="18">
        <f>IF(F82=0,0,VLOOKUP($A82,相場!$A$3:$G$46,3,0))</f>
        <v>0</v>
      </c>
      <c r="J82" s="18">
        <f>IF(G82=0,0,VLOOKUP($A82,相場!$A$3:$G$46,4,0))</f>
        <v>0</v>
      </c>
      <c r="K82" s="18">
        <f>IF(SUM(H82:J82)=0,0,VLOOKUP($A82,相場!$A$3:$G$46,5,0))</f>
        <v>0</v>
      </c>
      <c r="L82" s="19">
        <f t="shared" si="2"/>
        <v>0</v>
      </c>
      <c r="N82" s="93" t="str">
        <f t="shared" si="3"/>
        <v>_</v>
      </c>
    </row>
    <row r="83" spans="1:14">
      <c r="A83" s="112"/>
      <c r="B83" s="30"/>
      <c r="C83" s="31"/>
      <c r="D83" s="89"/>
      <c r="E83" s="51"/>
      <c r="F83" s="52"/>
      <c r="G83" s="53"/>
      <c r="H83" s="20">
        <f>IF(E83=0,0,VLOOKUP($A83,相場!$A$3:$G$46,2,0))</f>
        <v>0</v>
      </c>
      <c r="I83" s="18">
        <f>IF(F83=0,0,VLOOKUP($A83,相場!$A$3:$G$46,3,0))</f>
        <v>0</v>
      </c>
      <c r="J83" s="18">
        <f>IF(G83=0,0,VLOOKUP($A83,相場!$A$3:$G$46,4,0))</f>
        <v>0</v>
      </c>
      <c r="K83" s="18">
        <f>IF(SUM(H83:J83)=0,0,VLOOKUP($A83,相場!$A$3:$G$46,5,0))</f>
        <v>0</v>
      </c>
      <c r="L83" s="19">
        <f t="shared" si="2"/>
        <v>0</v>
      </c>
      <c r="N83" s="93" t="str">
        <f t="shared" si="3"/>
        <v>_</v>
      </c>
    </row>
    <row r="84" spans="1:14">
      <c r="A84" s="112"/>
      <c r="B84" s="30"/>
      <c r="C84" s="31"/>
      <c r="D84" s="89"/>
      <c r="E84" s="51"/>
      <c r="F84" s="52"/>
      <c r="G84" s="53"/>
      <c r="H84" s="20">
        <f>IF(E84=0,0,VLOOKUP($A84,相場!$A$3:$G$46,2,0))</f>
        <v>0</v>
      </c>
      <c r="I84" s="18">
        <f>IF(F84=0,0,VLOOKUP($A84,相場!$A$3:$G$46,3,0))</f>
        <v>0</v>
      </c>
      <c r="J84" s="18">
        <f>IF(G84=0,0,VLOOKUP($A84,相場!$A$3:$G$46,4,0))</f>
        <v>0</v>
      </c>
      <c r="K84" s="18">
        <f>IF(SUM(H84:J84)=0,0,VLOOKUP($A84,相場!$A$3:$G$46,5,0))</f>
        <v>0</v>
      </c>
      <c r="L84" s="19">
        <f t="shared" si="2"/>
        <v>0</v>
      </c>
      <c r="N84" s="93" t="str">
        <f t="shared" si="3"/>
        <v>_</v>
      </c>
    </row>
    <row r="85" spans="1:14">
      <c r="A85" s="112"/>
      <c r="B85" s="30"/>
      <c r="C85" s="31"/>
      <c r="D85" s="89"/>
      <c r="E85" s="51"/>
      <c r="F85" s="52"/>
      <c r="G85" s="53"/>
      <c r="H85" s="20">
        <f>IF(E85=0,0,VLOOKUP($A85,相場!$A$3:$G$46,2,0))</f>
        <v>0</v>
      </c>
      <c r="I85" s="18">
        <f>IF(F85=0,0,VLOOKUP($A85,相場!$A$3:$G$46,3,0))</f>
        <v>0</v>
      </c>
      <c r="J85" s="18">
        <f>IF(G85=0,0,VLOOKUP($A85,相場!$A$3:$G$46,4,0))</f>
        <v>0</v>
      </c>
      <c r="K85" s="18">
        <f>IF(SUM(H85:J85)=0,0,VLOOKUP($A85,相場!$A$3:$G$46,5,0))</f>
        <v>0</v>
      </c>
      <c r="L85" s="19">
        <f t="shared" si="2"/>
        <v>0</v>
      </c>
      <c r="N85" s="93" t="str">
        <f t="shared" si="3"/>
        <v>_</v>
      </c>
    </row>
    <row r="86" spans="1:14">
      <c r="A86" s="112"/>
      <c r="B86" s="30"/>
      <c r="C86" s="31"/>
      <c r="D86" s="89"/>
      <c r="E86" s="51"/>
      <c r="F86" s="52"/>
      <c r="G86" s="53"/>
      <c r="H86" s="20">
        <f>IF(E86=0,0,VLOOKUP($A86,相場!$A$3:$G$46,2,0))</f>
        <v>0</v>
      </c>
      <c r="I86" s="18">
        <f>IF(F86=0,0,VLOOKUP($A86,相場!$A$3:$G$46,3,0))</f>
        <v>0</v>
      </c>
      <c r="J86" s="18">
        <f>IF(G86=0,0,VLOOKUP($A86,相場!$A$3:$G$46,4,0))</f>
        <v>0</v>
      </c>
      <c r="K86" s="18">
        <f>IF(SUM(H86:J86)=0,0,VLOOKUP($A86,相場!$A$3:$G$46,5,0))</f>
        <v>0</v>
      </c>
      <c r="L86" s="19">
        <f t="shared" si="2"/>
        <v>0</v>
      </c>
      <c r="N86" s="93" t="str">
        <f t="shared" si="3"/>
        <v>_</v>
      </c>
    </row>
    <row r="87" spans="1:14">
      <c r="A87" s="112"/>
      <c r="B87" s="30"/>
      <c r="C87" s="31"/>
      <c r="D87" s="89"/>
      <c r="E87" s="51"/>
      <c r="F87" s="52"/>
      <c r="G87" s="53"/>
      <c r="H87" s="20">
        <f>IF(E87=0,0,VLOOKUP($A87,相場!$A$3:$G$46,2,0))</f>
        <v>0</v>
      </c>
      <c r="I87" s="18">
        <f>IF(F87=0,0,VLOOKUP($A87,相場!$A$3:$G$46,3,0))</f>
        <v>0</v>
      </c>
      <c r="J87" s="18">
        <f>IF(G87=0,0,VLOOKUP($A87,相場!$A$3:$G$46,4,0))</f>
        <v>0</v>
      </c>
      <c r="K87" s="18">
        <f>IF(SUM(H87:J87)=0,0,VLOOKUP($A87,相場!$A$3:$G$46,5,0))</f>
        <v>0</v>
      </c>
      <c r="L87" s="19">
        <f t="shared" si="2"/>
        <v>0</v>
      </c>
      <c r="N87" s="93" t="str">
        <f t="shared" si="3"/>
        <v>_</v>
      </c>
    </row>
    <row r="88" spans="1:14">
      <c r="A88" s="112"/>
      <c r="B88" s="30"/>
      <c r="C88" s="31"/>
      <c r="D88" s="89"/>
      <c r="E88" s="51"/>
      <c r="F88" s="52"/>
      <c r="G88" s="53"/>
      <c r="H88" s="20">
        <f>IF(E88=0,0,VLOOKUP($A88,相場!$A$3:$G$46,2,0))</f>
        <v>0</v>
      </c>
      <c r="I88" s="18">
        <f>IF(F88=0,0,VLOOKUP($A88,相場!$A$3:$G$46,3,0))</f>
        <v>0</v>
      </c>
      <c r="J88" s="18">
        <f>IF(G88=0,0,VLOOKUP($A88,相場!$A$3:$G$46,4,0))</f>
        <v>0</v>
      </c>
      <c r="K88" s="18">
        <f>IF(SUM(H88:J88)=0,0,VLOOKUP($A88,相場!$A$3:$G$46,5,0))</f>
        <v>0</v>
      </c>
      <c r="L88" s="19">
        <f t="shared" si="2"/>
        <v>0</v>
      </c>
      <c r="N88" s="93" t="str">
        <f t="shared" si="3"/>
        <v>_</v>
      </c>
    </row>
    <row r="89" spans="1:14">
      <c r="A89" s="112"/>
      <c r="B89" s="30"/>
      <c r="C89" s="31"/>
      <c r="D89" s="89"/>
      <c r="E89" s="51"/>
      <c r="F89" s="52"/>
      <c r="G89" s="53"/>
      <c r="H89" s="20">
        <f>IF(E89=0,0,VLOOKUP($A89,相場!$A$3:$G$46,2,0))</f>
        <v>0</v>
      </c>
      <c r="I89" s="18">
        <f>IF(F89=0,0,VLOOKUP($A89,相場!$A$3:$G$46,3,0))</f>
        <v>0</v>
      </c>
      <c r="J89" s="18">
        <f>IF(G89=0,0,VLOOKUP($A89,相場!$A$3:$G$46,4,0))</f>
        <v>0</v>
      </c>
      <c r="K89" s="18">
        <f>IF(SUM(H89:J89)=0,0,VLOOKUP($A89,相場!$A$3:$G$46,5,0))</f>
        <v>0</v>
      </c>
      <c r="L89" s="19">
        <f t="shared" si="2"/>
        <v>0</v>
      </c>
      <c r="N89" s="93" t="str">
        <f t="shared" si="3"/>
        <v>_</v>
      </c>
    </row>
    <row r="90" spans="1:14">
      <c r="A90" s="112"/>
      <c r="B90" s="30"/>
      <c r="C90" s="31"/>
      <c r="D90" s="89"/>
      <c r="E90" s="51"/>
      <c r="F90" s="52"/>
      <c r="G90" s="53"/>
      <c r="H90" s="20">
        <f>IF(E90=0,0,VLOOKUP($A90,相場!$A$3:$G$46,2,0))</f>
        <v>0</v>
      </c>
      <c r="I90" s="18">
        <f>IF(F90=0,0,VLOOKUP($A90,相場!$A$3:$G$46,3,0))</f>
        <v>0</v>
      </c>
      <c r="J90" s="18">
        <f>IF(G90=0,0,VLOOKUP($A90,相場!$A$3:$G$46,4,0))</f>
        <v>0</v>
      </c>
      <c r="K90" s="18">
        <f>IF(SUM(H90:J90)=0,0,VLOOKUP($A90,相場!$A$3:$G$46,5,0))</f>
        <v>0</v>
      </c>
      <c r="L90" s="19">
        <f t="shared" si="2"/>
        <v>0</v>
      </c>
      <c r="N90" s="93" t="str">
        <f t="shared" si="3"/>
        <v>_</v>
      </c>
    </row>
    <row r="91" spans="1:14">
      <c r="A91" s="112"/>
      <c r="B91" s="30"/>
      <c r="C91" s="31"/>
      <c r="D91" s="89"/>
      <c r="E91" s="51"/>
      <c r="F91" s="52"/>
      <c r="G91" s="53"/>
      <c r="H91" s="20">
        <f>IF(E91=0,0,VLOOKUP($A91,相場!$A$3:$G$46,2,0))</f>
        <v>0</v>
      </c>
      <c r="I91" s="18">
        <f>IF(F91=0,0,VLOOKUP($A91,相場!$A$3:$G$46,3,0))</f>
        <v>0</v>
      </c>
      <c r="J91" s="18">
        <f>IF(G91=0,0,VLOOKUP($A91,相場!$A$3:$G$46,4,0))</f>
        <v>0</v>
      </c>
      <c r="K91" s="18">
        <f>IF(SUM(H91:J91)=0,0,VLOOKUP($A91,相場!$A$3:$G$46,5,0))</f>
        <v>0</v>
      </c>
      <c r="L91" s="19">
        <f t="shared" si="2"/>
        <v>0</v>
      </c>
      <c r="N91" s="93" t="str">
        <f t="shared" si="3"/>
        <v>_</v>
      </c>
    </row>
    <row r="92" spans="1:14">
      <c r="A92" s="112"/>
      <c r="B92" s="30"/>
      <c r="C92" s="31"/>
      <c r="D92" s="89"/>
      <c r="E92" s="51"/>
      <c r="F92" s="52"/>
      <c r="G92" s="53"/>
      <c r="H92" s="20">
        <f>IF(E92=0,0,VLOOKUP($A92,相場!$A$3:$G$46,2,0))</f>
        <v>0</v>
      </c>
      <c r="I92" s="18">
        <f>IF(F92=0,0,VLOOKUP($A92,相場!$A$3:$G$46,3,0))</f>
        <v>0</v>
      </c>
      <c r="J92" s="18">
        <f>IF(G92=0,0,VLOOKUP($A92,相場!$A$3:$G$46,4,0))</f>
        <v>0</v>
      </c>
      <c r="K92" s="18">
        <f>IF(SUM(H92:J92)=0,0,VLOOKUP($A92,相場!$A$3:$G$46,5,0))</f>
        <v>0</v>
      </c>
      <c r="L92" s="19">
        <f t="shared" si="2"/>
        <v>0</v>
      </c>
      <c r="N92" s="93" t="str">
        <f t="shared" si="3"/>
        <v>_</v>
      </c>
    </row>
    <row r="93" spans="1:14">
      <c r="A93" s="112"/>
      <c r="B93" s="30"/>
      <c r="C93" s="31"/>
      <c r="D93" s="89"/>
      <c r="E93" s="51"/>
      <c r="F93" s="52"/>
      <c r="G93" s="53"/>
      <c r="H93" s="20">
        <f>IF(E93=0,0,VLOOKUP($A93,相場!$A$3:$G$46,2,0))</f>
        <v>0</v>
      </c>
      <c r="I93" s="18">
        <f>IF(F93=0,0,VLOOKUP($A93,相場!$A$3:$G$46,3,0))</f>
        <v>0</v>
      </c>
      <c r="J93" s="18">
        <f>IF(G93=0,0,VLOOKUP($A93,相場!$A$3:$G$46,4,0))</f>
        <v>0</v>
      </c>
      <c r="K93" s="18">
        <f>IF(SUM(H93:J93)=0,0,VLOOKUP($A93,相場!$A$3:$G$46,5,0))</f>
        <v>0</v>
      </c>
      <c r="L93" s="19">
        <f t="shared" si="2"/>
        <v>0</v>
      </c>
      <c r="N93" s="93" t="str">
        <f t="shared" si="3"/>
        <v>_</v>
      </c>
    </row>
    <row r="94" spans="1:14">
      <c r="A94" s="112"/>
      <c r="B94" s="30"/>
      <c r="C94" s="31"/>
      <c r="D94" s="89"/>
      <c r="E94" s="51"/>
      <c r="F94" s="52"/>
      <c r="G94" s="53"/>
      <c r="H94" s="20">
        <f>IF(E94=0,0,VLOOKUP($A94,相場!$A$3:$G$46,2,0))</f>
        <v>0</v>
      </c>
      <c r="I94" s="18">
        <f>IF(F94=0,0,VLOOKUP($A94,相場!$A$3:$G$46,3,0))</f>
        <v>0</v>
      </c>
      <c r="J94" s="18">
        <f>IF(G94=0,0,VLOOKUP($A94,相場!$A$3:$G$46,4,0))</f>
        <v>0</v>
      </c>
      <c r="K94" s="18">
        <f>IF(SUM(H94:J94)=0,0,VLOOKUP($A94,相場!$A$3:$G$46,5,0))</f>
        <v>0</v>
      </c>
      <c r="L94" s="19">
        <f t="shared" si="2"/>
        <v>0</v>
      </c>
      <c r="N94" s="93" t="str">
        <f t="shared" si="3"/>
        <v>_</v>
      </c>
    </row>
    <row r="95" spans="1:14">
      <c r="A95" s="112"/>
      <c r="B95" s="30"/>
      <c r="C95" s="31"/>
      <c r="D95" s="89"/>
      <c r="E95" s="51"/>
      <c r="F95" s="52"/>
      <c r="G95" s="53"/>
      <c r="H95" s="20">
        <f>IF(E95=0,0,VLOOKUP($A95,相場!$A$3:$G$46,2,0))</f>
        <v>0</v>
      </c>
      <c r="I95" s="18">
        <f>IF(F95=0,0,VLOOKUP($A95,相場!$A$3:$G$46,3,0))</f>
        <v>0</v>
      </c>
      <c r="J95" s="18">
        <f>IF(G95=0,0,VLOOKUP($A95,相場!$A$3:$G$46,4,0))</f>
        <v>0</v>
      </c>
      <c r="K95" s="18">
        <f>IF(SUM(H95:J95)=0,0,VLOOKUP($A95,相場!$A$3:$G$46,5,0))</f>
        <v>0</v>
      </c>
      <c r="L95" s="19">
        <f t="shared" si="2"/>
        <v>0</v>
      </c>
      <c r="N95" s="93" t="str">
        <f t="shared" si="3"/>
        <v>_</v>
      </c>
    </row>
    <row r="96" spans="1:14">
      <c r="A96" s="112"/>
      <c r="B96" s="30"/>
      <c r="C96" s="31"/>
      <c r="D96" s="89"/>
      <c r="E96" s="51"/>
      <c r="F96" s="52"/>
      <c r="G96" s="53"/>
      <c r="H96" s="20">
        <f>IF(E96=0,0,VLOOKUP($A96,相場!$A$3:$G$46,2,0))</f>
        <v>0</v>
      </c>
      <c r="I96" s="18">
        <f>IF(F96=0,0,VLOOKUP($A96,相場!$A$3:$G$46,3,0))</f>
        <v>0</v>
      </c>
      <c r="J96" s="18">
        <f>IF(G96=0,0,VLOOKUP($A96,相場!$A$3:$G$46,4,0))</f>
        <v>0</v>
      </c>
      <c r="K96" s="18">
        <f>IF(SUM(H96:J96)=0,0,VLOOKUP($A96,相場!$A$3:$G$46,5,0))</f>
        <v>0</v>
      </c>
      <c r="L96" s="19">
        <f t="shared" si="2"/>
        <v>0</v>
      </c>
      <c r="N96" s="93" t="str">
        <f t="shared" si="3"/>
        <v>_</v>
      </c>
    </row>
    <row r="97" spans="1:14">
      <c r="A97" s="112"/>
      <c r="B97" s="30"/>
      <c r="C97" s="31"/>
      <c r="D97" s="89"/>
      <c r="E97" s="51"/>
      <c r="F97" s="52"/>
      <c r="G97" s="53"/>
      <c r="H97" s="20">
        <f>IF(E97=0,0,VLOOKUP($A97,相場!$A$3:$G$46,2,0))</f>
        <v>0</v>
      </c>
      <c r="I97" s="18">
        <f>IF(F97=0,0,VLOOKUP($A97,相場!$A$3:$G$46,3,0))</f>
        <v>0</v>
      </c>
      <c r="J97" s="18">
        <f>IF(G97=0,0,VLOOKUP($A97,相場!$A$3:$G$46,4,0))</f>
        <v>0</v>
      </c>
      <c r="K97" s="18">
        <f>IF(SUM(H97:J97)=0,0,VLOOKUP($A97,相場!$A$3:$G$46,5,0))</f>
        <v>0</v>
      </c>
      <c r="L97" s="19">
        <f t="shared" si="2"/>
        <v>0</v>
      </c>
      <c r="N97" s="93" t="str">
        <f t="shared" si="3"/>
        <v>_</v>
      </c>
    </row>
    <row r="98" spans="1:14">
      <c r="A98" s="112"/>
      <c r="B98" s="30"/>
      <c r="C98" s="31"/>
      <c r="D98" s="89"/>
      <c r="E98" s="51"/>
      <c r="F98" s="52"/>
      <c r="G98" s="53"/>
      <c r="H98" s="20">
        <f>IF(E98=0,0,VLOOKUP($A98,相場!$A$3:$G$46,2,0))</f>
        <v>0</v>
      </c>
      <c r="I98" s="18">
        <f>IF(F98=0,0,VLOOKUP($A98,相場!$A$3:$G$46,3,0))</f>
        <v>0</v>
      </c>
      <c r="J98" s="18">
        <f>IF(G98=0,0,VLOOKUP($A98,相場!$A$3:$G$46,4,0))</f>
        <v>0</v>
      </c>
      <c r="K98" s="18">
        <f>IF(SUM(H98:J98)=0,0,VLOOKUP($A98,相場!$A$3:$G$46,5,0))</f>
        <v>0</v>
      </c>
      <c r="L98" s="19">
        <f t="shared" si="2"/>
        <v>0</v>
      </c>
      <c r="N98" s="93" t="str">
        <f t="shared" si="3"/>
        <v>_</v>
      </c>
    </row>
    <row r="99" spans="1:14">
      <c r="A99" s="112"/>
      <c r="B99" s="30"/>
      <c r="C99" s="31"/>
      <c r="D99" s="89"/>
      <c r="E99" s="51"/>
      <c r="F99" s="52"/>
      <c r="G99" s="53"/>
      <c r="H99" s="20">
        <f>IF(E99=0,0,VLOOKUP($A99,相場!$A$3:$G$46,2,0))</f>
        <v>0</v>
      </c>
      <c r="I99" s="18">
        <f>IF(F99=0,0,VLOOKUP($A99,相場!$A$3:$G$46,3,0))</f>
        <v>0</v>
      </c>
      <c r="J99" s="18">
        <f>IF(G99=0,0,VLOOKUP($A99,相場!$A$3:$G$46,4,0))</f>
        <v>0</v>
      </c>
      <c r="K99" s="18">
        <f>IF(SUM(H99:J99)=0,0,VLOOKUP($A99,相場!$A$3:$G$46,5,0))</f>
        <v>0</v>
      </c>
      <c r="L99" s="19">
        <f t="shared" si="2"/>
        <v>0</v>
      </c>
      <c r="N99" s="93" t="str">
        <f t="shared" si="3"/>
        <v>_</v>
      </c>
    </row>
    <row r="100" spans="1:14">
      <c r="A100" s="112"/>
      <c r="B100" s="30"/>
      <c r="C100" s="31"/>
      <c r="D100" s="89"/>
      <c r="E100" s="51"/>
      <c r="F100" s="52"/>
      <c r="G100" s="53"/>
      <c r="H100" s="20">
        <f>IF(E100=0,0,VLOOKUP($A100,相場!$A$3:$G$46,2,0))</f>
        <v>0</v>
      </c>
      <c r="I100" s="18">
        <f>IF(F100=0,0,VLOOKUP($A100,相場!$A$3:$G$46,3,0))</f>
        <v>0</v>
      </c>
      <c r="J100" s="18">
        <f>IF(G100=0,0,VLOOKUP($A100,相場!$A$3:$G$46,4,0))</f>
        <v>0</v>
      </c>
      <c r="K100" s="18">
        <f>IF(SUM(H100:J100)=0,0,VLOOKUP($A100,相場!$A$3:$G$46,5,0))</f>
        <v>0</v>
      </c>
      <c r="L100" s="19">
        <f t="shared" si="2"/>
        <v>0</v>
      </c>
      <c r="N100" s="93" t="str">
        <f t="shared" si="3"/>
        <v>_</v>
      </c>
    </row>
    <row r="101" spans="1:14">
      <c r="A101" s="112"/>
      <c r="B101" s="30"/>
      <c r="C101" s="31"/>
      <c r="D101" s="89"/>
      <c r="E101" s="51"/>
      <c r="F101" s="52"/>
      <c r="G101" s="53"/>
      <c r="H101" s="20">
        <f>IF(E101=0,0,VLOOKUP($A101,相場!$A$3:$G$46,2,0))</f>
        <v>0</v>
      </c>
      <c r="I101" s="18">
        <f>IF(F101=0,0,VLOOKUP($A101,相場!$A$3:$G$46,3,0))</f>
        <v>0</v>
      </c>
      <c r="J101" s="18">
        <f>IF(G101=0,0,VLOOKUP($A101,相場!$A$3:$G$46,4,0))</f>
        <v>0</v>
      </c>
      <c r="K101" s="18">
        <f>IF(SUM(H101:J101)=0,0,VLOOKUP($A101,相場!$A$3:$G$46,5,0))</f>
        <v>0</v>
      </c>
      <c r="L101" s="19">
        <f t="shared" si="2"/>
        <v>0</v>
      </c>
      <c r="N101" s="93" t="str">
        <f t="shared" si="3"/>
        <v>_</v>
      </c>
    </row>
    <row r="102" spans="1:14">
      <c r="A102" s="112"/>
      <c r="B102" s="30"/>
      <c r="C102" s="31"/>
      <c r="D102" s="89"/>
      <c r="E102" s="51"/>
      <c r="F102" s="52"/>
      <c r="G102" s="53"/>
      <c r="H102" s="20">
        <f>IF(E102=0,0,VLOOKUP($A102,相場!$A$3:$G$46,2,0))</f>
        <v>0</v>
      </c>
      <c r="I102" s="18">
        <f>IF(F102=0,0,VLOOKUP($A102,相場!$A$3:$G$46,3,0))</f>
        <v>0</v>
      </c>
      <c r="J102" s="18">
        <f>IF(G102=0,0,VLOOKUP($A102,相場!$A$3:$G$46,4,0))</f>
        <v>0</v>
      </c>
      <c r="K102" s="18">
        <f>IF(SUM(H102:J102)=0,0,VLOOKUP($A102,相場!$A$3:$G$46,5,0))</f>
        <v>0</v>
      </c>
      <c r="L102" s="19">
        <f t="shared" si="2"/>
        <v>0</v>
      </c>
      <c r="N102" s="93" t="str">
        <f t="shared" si="3"/>
        <v>_</v>
      </c>
    </row>
    <row r="103" spans="1:14">
      <c r="A103" s="112"/>
      <c r="B103" s="30"/>
      <c r="C103" s="31"/>
      <c r="D103" s="89"/>
      <c r="E103" s="51"/>
      <c r="F103" s="52"/>
      <c r="G103" s="53"/>
      <c r="H103" s="20">
        <f>IF(E103=0,0,VLOOKUP($A103,相場!$A$3:$G$46,2,0))</f>
        <v>0</v>
      </c>
      <c r="I103" s="18">
        <f>IF(F103=0,0,VLOOKUP($A103,相場!$A$3:$G$46,3,0))</f>
        <v>0</v>
      </c>
      <c r="J103" s="18">
        <f>IF(G103=0,0,VLOOKUP($A103,相場!$A$3:$G$46,4,0))</f>
        <v>0</v>
      </c>
      <c r="K103" s="18">
        <f>IF(SUM(H103:J103)=0,0,VLOOKUP($A103,相場!$A$3:$G$46,5,0))</f>
        <v>0</v>
      </c>
      <c r="L103" s="19">
        <f t="shared" si="2"/>
        <v>0</v>
      </c>
      <c r="N103" s="93" t="str">
        <f t="shared" si="3"/>
        <v>_</v>
      </c>
    </row>
    <row r="104" spans="1:14">
      <c r="A104" s="112"/>
      <c r="B104" s="30"/>
      <c r="C104" s="31"/>
      <c r="D104" s="89"/>
      <c r="E104" s="51"/>
      <c r="F104" s="52"/>
      <c r="G104" s="53"/>
      <c r="H104" s="20">
        <f>IF(E104=0,0,VLOOKUP($A104,相場!$A$3:$G$46,2,0))</f>
        <v>0</v>
      </c>
      <c r="I104" s="18">
        <f>IF(F104=0,0,VLOOKUP($A104,相場!$A$3:$G$46,3,0))</f>
        <v>0</v>
      </c>
      <c r="J104" s="18">
        <f>IF(G104=0,0,VLOOKUP($A104,相場!$A$3:$G$46,4,0))</f>
        <v>0</v>
      </c>
      <c r="K104" s="18">
        <f>IF(SUM(H104:J104)=0,0,VLOOKUP($A104,相場!$A$3:$G$46,5,0))</f>
        <v>0</v>
      </c>
      <c r="L104" s="19">
        <f t="shared" si="2"/>
        <v>0</v>
      </c>
      <c r="N104" s="93" t="str">
        <f t="shared" si="3"/>
        <v>_</v>
      </c>
    </row>
    <row r="105" spans="1:14">
      <c r="A105" s="112"/>
      <c r="B105" s="30"/>
      <c r="C105" s="31"/>
      <c r="D105" s="89"/>
      <c r="E105" s="51"/>
      <c r="F105" s="52"/>
      <c r="G105" s="53"/>
      <c r="H105" s="20">
        <f>IF(E105=0,0,VLOOKUP($A105,相場!$A$3:$G$46,2,0))</f>
        <v>0</v>
      </c>
      <c r="I105" s="18">
        <f>IF(F105=0,0,VLOOKUP($A105,相場!$A$3:$G$46,3,0))</f>
        <v>0</v>
      </c>
      <c r="J105" s="18">
        <f>IF(G105=0,0,VLOOKUP($A105,相場!$A$3:$G$46,4,0))</f>
        <v>0</v>
      </c>
      <c r="K105" s="18">
        <f>IF(SUM(H105:J105)=0,0,VLOOKUP($A105,相場!$A$3:$G$46,5,0))</f>
        <v>0</v>
      </c>
      <c r="L105" s="19">
        <f t="shared" si="2"/>
        <v>0</v>
      </c>
      <c r="N105" s="93" t="str">
        <f t="shared" si="3"/>
        <v>_</v>
      </c>
    </row>
    <row r="106" spans="1:14">
      <c r="A106" s="112"/>
      <c r="B106" s="30"/>
      <c r="C106" s="31"/>
      <c r="D106" s="89"/>
      <c r="E106" s="51"/>
      <c r="F106" s="52"/>
      <c r="G106" s="53"/>
      <c r="H106" s="20">
        <f>IF(E106=0,0,VLOOKUP($A106,相場!$A$3:$G$46,2,0))</f>
        <v>0</v>
      </c>
      <c r="I106" s="18">
        <f>IF(F106=0,0,VLOOKUP($A106,相場!$A$3:$G$46,3,0))</f>
        <v>0</v>
      </c>
      <c r="J106" s="18">
        <f>IF(G106=0,0,VLOOKUP($A106,相場!$A$3:$G$46,4,0))</f>
        <v>0</v>
      </c>
      <c r="K106" s="18">
        <f>IF(SUM(H106:J106)=0,0,VLOOKUP($A106,相場!$A$3:$G$46,5,0))</f>
        <v>0</v>
      </c>
      <c r="L106" s="19">
        <f t="shared" si="2"/>
        <v>0</v>
      </c>
      <c r="N106" s="93" t="str">
        <f t="shared" si="3"/>
        <v>_</v>
      </c>
    </row>
    <row r="107" spans="1:14">
      <c r="A107" s="112"/>
      <c r="B107" s="30"/>
      <c r="C107" s="31"/>
      <c r="D107" s="89"/>
      <c r="E107" s="51"/>
      <c r="F107" s="52"/>
      <c r="G107" s="53"/>
      <c r="H107" s="20">
        <f>IF(E107=0,0,VLOOKUP($A107,相場!$A$3:$G$46,2,0))</f>
        <v>0</v>
      </c>
      <c r="I107" s="18">
        <f>IF(F107=0,0,VLOOKUP($A107,相場!$A$3:$G$46,3,0))</f>
        <v>0</v>
      </c>
      <c r="J107" s="18">
        <f>IF(G107=0,0,VLOOKUP($A107,相場!$A$3:$G$46,4,0))</f>
        <v>0</v>
      </c>
      <c r="K107" s="18">
        <f>IF(SUM(H107:J107)=0,0,VLOOKUP($A107,相場!$A$3:$G$46,5,0))</f>
        <v>0</v>
      </c>
      <c r="L107" s="19">
        <f t="shared" si="2"/>
        <v>0</v>
      </c>
      <c r="N107" s="93" t="str">
        <f t="shared" si="3"/>
        <v>_</v>
      </c>
    </row>
    <row r="108" spans="1:14">
      <c r="A108" s="112"/>
      <c r="B108" s="30"/>
      <c r="C108" s="31"/>
      <c r="D108" s="89"/>
      <c r="E108" s="51"/>
      <c r="F108" s="52"/>
      <c r="G108" s="53"/>
      <c r="H108" s="20">
        <f>IF(E108=0,0,VLOOKUP($A108,相場!$A$3:$G$46,2,0))</f>
        <v>0</v>
      </c>
      <c r="I108" s="18">
        <f>IF(F108=0,0,VLOOKUP($A108,相場!$A$3:$G$46,3,0))</f>
        <v>0</v>
      </c>
      <c r="J108" s="18">
        <f>IF(G108=0,0,VLOOKUP($A108,相場!$A$3:$G$46,4,0))</f>
        <v>0</v>
      </c>
      <c r="K108" s="18">
        <f>IF(SUM(H108:J108)=0,0,VLOOKUP($A108,相場!$A$3:$G$46,5,0))</f>
        <v>0</v>
      </c>
      <c r="L108" s="19">
        <f t="shared" si="2"/>
        <v>0</v>
      </c>
      <c r="N108" s="93" t="str">
        <f t="shared" si="3"/>
        <v>_</v>
      </c>
    </row>
    <row r="109" spans="1:14">
      <c r="A109" s="112"/>
      <c r="B109" s="30"/>
      <c r="C109" s="31"/>
      <c r="D109" s="89"/>
      <c r="E109" s="51"/>
      <c r="F109" s="52"/>
      <c r="G109" s="53"/>
      <c r="H109" s="20">
        <f>IF(E109=0,0,VLOOKUP($A109,相場!$A$3:$G$46,2,0))</f>
        <v>0</v>
      </c>
      <c r="I109" s="18">
        <f>IF(F109=0,0,VLOOKUP($A109,相場!$A$3:$G$46,3,0))</f>
        <v>0</v>
      </c>
      <c r="J109" s="18">
        <f>IF(G109=0,0,VLOOKUP($A109,相場!$A$3:$G$46,4,0))</f>
        <v>0</v>
      </c>
      <c r="K109" s="18">
        <f>IF(SUM(H109:J109)=0,0,VLOOKUP($A109,相場!$A$3:$G$46,5,0))</f>
        <v>0</v>
      </c>
      <c r="L109" s="19">
        <f t="shared" si="2"/>
        <v>0</v>
      </c>
      <c r="N109" s="93" t="str">
        <f t="shared" si="3"/>
        <v>_</v>
      </c>
    </row>
    <row r="110" spans="1:14">
      <c r="A110" s="112"/>
      <c r="B110" s="30"/>
      <c r="C110" s="31"/>
      <c r="D110" s="89"/>
      <c r="E110" s="51"/>
      <c r="F110" s="52"/>
      <c r="G110" s="53"/>
      <c r="H110" s="20">
        <f>IF(E110=0,0,VLOOKUP($A110,相場!$A$3:$G$46,2,0))</f>
        <v>0</v>
      </c>
      <c r="I110" s="18">
        <f>IF(F110=0,0,VLOOKUP($A110,相場!$A$3:$G$46,3,0))</f>
        <v>0</v>
      </c>
      <c r="J110" s="18">
        <f>IF(G110=0,0,VLOOKUP($A110,相場!$A$3:$G$46,4,0))</f>
        <v>0</v>
      </c>
      <c r="K110" s="18">
        <f>IF(SUM(H110:J110)=0,0,VLOOKUP($A110,相場!$A$3:$G$46,5,0))</f>
        <v>0</v>
      </c>
      <c r="L110" s="19">
        <f t="shared" si="2"/>
        <v>0</v>
      </c>
      <c r="N110" s="93" t="str">
        <f t="shared" si="3"/>
        <v>_</v>
      </c>
    </row>
    <row r="111" spans="1:14">
      <c r="A111" s="112"/>
      <c r="B111" s="30"/>
      <c r="C111" s="31"/>
      <c r="D111" s="89"/>
      <c r="E111" s="51"/>
      <c r="F111" s="52"/>
      <c r="G111" s="53"/>
      <c r="H111" s="20">
        <f>IF(E111=0,0,VLOOKUP($A111,相場!$A$3:$G$46,2,0))</f>
        <v>0</v>
      </c>
      <c r="I111" s="18">
        <f>IF(F111=0,0,VLOOKUP($A111,相場!$A$3:$G$46,3,0))</f>
        <v>0</v>
      </c>
      <c r="J111" s="18">
        <f>IF(G111=0,0,VLOOKUP($A111,相場!$A$3:$G$46,4,0))</f>
        <v>0</v>
      </c>
      <c r="K111" s="18">
        <f>IF(SUM(H111:J111)=0,0,VLOOKUP($A111,相場!$A$3:$G$46,5,0))</f>
        <v>0</v>
      </c>
      <c r="L111" s="19">
        <f t="shared" si="2"/>
        <v>0</v>
      </c>
      <c r="N111" s="93" t="str">
        <f t="shared" si="3"/>
        <v>_</v>
      </c>
    </row>
    <row r="112" spans="1:14">
      <c r="A112" s="112"/>
      <c r="B112" s="30"/>
      <c r="C112" s="31"/>
      <c r="D112" s="89"/>
      <c r="E112" s="51"/>
      <c r="F112" s="52"/>
      <c r="G112" s="53"/>
      <c r="H112" s="20">
        <f>IF(E112=0,0,VLOOKUP($A112,相場!$A$3:$G$46,2,0))</f>
        <v>0</v>
      </c>
      <c r="I112" s="18">
        <f>IF(F112=0,0,VLOOKUP($A112,相場!$A$3:$G$46,3,0))</f>
        <v>0</v>
      </c>
      <c r="J112" s="18">
        <f>IF(G112=0,0,VLOOKUP($A112,相場!$A$3:$G$46,4,0))</f>
        <v>0</v>
      </c>
      <c r="K112" s="18">
        <f>IF(SUM(H112:J112)=0,0,VLOOKUP($A112,相場!$A$3:$G$46,5,0))</f>
        <v>0</v>
      </c>
      <c r="L112" s="19">
        <f t="shared" si="2"/>
        <v>0</v>
      </c>
      <c r="N112" s="93" t="str">
        <f t="shared" si="3"/>
        <v>_</v>
      </c>
    </row>
    <row r="113" spans="1:14">
      <c r="A113" s="112"/>
      <c r="B113" s="30"/>
      <c r="C113" s="31"/>
      <c r="D113" s="89"/>
      <c r="E113" s="51"/>
      <c r="F113" s="52"/>
      <c r="G113" s="53"/>
      <c r="H113" s="20">
        <f>IF(E113=0,0,VLOOKUP($A113,相場!$A$3:$G$46,2,0))</f>
        <v>0</v>
      </c>
      <c r="I113" s="18">
        <f>IF(F113=0,0,VLOOKUP($A113,相場!$A$3:$G$46,3,0))</f>
        <v>0</v>
      </c>
      <c r="J113" s="18">
        <f>IF(G113=0,0,VLOOKUP($A113,相場!$A$3:$G$46,4,0))</f>
        <v>0</v>
      </c>
      <c r="K113" s="18">
        <f>IF(SUM(H113:J113)=0,0,VLOOKUP($A113,相場!$A$3:$G$46,5,0))</f>
        <v>0</v>
      </c>
      <c r="L113" s="19">
        <f t="shared" si="2"/>
        <v>0</v>
      </c>
      <c r="N113" s="93" t="str">
        <f t="shared" si="3"/>
        <v>_</v>
      </c>
    </row>
    <row r="114" spans="1:14">
      <c r="A114" s="112"/>
      <c r="B114" s="30"/>
      <c r="C114" s="31"/>
      <c r="D114" s="89"/>
      <c r="E114" s="51"/>
      <c r="F114" s="52"/>
      <c r="G114" s="53"/>
      <c r="H114" s="20">
        <f>IF(E114=0,0,VLOOKUP($A114,相場!$A$3:$G$46,2,0))</f>
        <v>0</v>
      </c>
      <c r="I114" s="18">
        <f>IF(F114=0,0,VLOOKUP($A114,相場!$A$3:$G$46,3,0))</f>
        <v>0</v>
      </c>
      <c r="J114" s="18">
        <f>IF(G114=0,0,VLOOKUP($A114,相場!$A$3:$G$46,4,0))</f>
        <v>0</v>
      </c>
      <c r="K114" s="18">
        <f>IF(SUM(H114:J114)=0,0,VLOOKUP($A114,相場!$A$3:$G$46,5,0))</f>
        <v>0</v>
      </c>
      <c r="L114" s="19">
        <f t="shared" si="2"/>
        <v>0</v>
      </c>
      <c r="N114" s="93" t="str">
        <f t="shared" si="3"/>
        <v>_</v>
      </c>
    </row>
    <row r="115" spans="1:14">
      <c r="A115" s="112"/>
      <c r="B115" s="30"/>
      <c r="C115" s="31"/>
      <c r="D115" s="89"/>
      <c r="E115" s="51"/>
      <c r="F115" s="52"/>
      <c r="G115" s="53"/>
      <c r="H115" s="20">
        <f>IF(E115=0,0,VLOOKUP($A115,相場!$A$3:$G$46,2,0))</f>
        <v>0</v>
      </c>
      <c r="I115" s="18">
        <f>IF(F115=0,0,VLOOKUP($A115,相場!$A$3:$G$46,3,0))</f>
        <v>0</v>
      </c>
      <c r="J115" s="18">
        <f>IF(G115=0,0,VLOOKUP($A115,相場!$A$3:$G$46,4,0))</f>
        <v>0</v>
      </c>
      <c r="K115" s="18">
        <f>IF(SUM(H115:J115)=0,0,VLOOKUP($A115,相場!$A$3:$G$46,5,0))</f>
        <v>0</v>
      </c>
      <c r="L115" s="19">
        <f t="shared" si="2"/>
        <v>0</v>
      </c>
      <c r="N115" s="93" t="str">
        <f t="shared" si="3"/>
        <v>_</v>
      </c>
    </row>
    <row r="116" spans="1:14">
      <c r="A116" s="112"/>
      <c r="B116" s="30"/>
      <c r="C116" s="31"/>
      <c r="D116" s="89"/>
      <c r="E116" s="51"/>
      <c r="F116" s="52"/>
      <c r="G116" s="53"/>
      <c r="H116" s="20">
        <f>IF(E116=0,0,VLOOKUP($A116,相場!$A$3:$G$46,2,0))</f>
        <v>0</v>
      </c>
      <c r="I116" s="18">
        <f>IF(F116=0,0,VLOOKUP($A116,相場!$A$3:$G$46,3,0))</f>
        <v>0</v>
      </c>
      <c r="J116" s="18">
        <f>IF(G116=0,0,VLOOKUP($A116,相場!$A$3:$G$46,4,0))</f>
        <v>0</v>
      </c>
      <c r="K116" s="18">
        <f>IF(SUM(H116:J116)=0,0,VLOOKUP($A116,相場!$A$3:$G$46,5,0))</f>
        <v>0</v>
      </c>
      <c r="L116" s="19">
        <f t="shared" si="2"/>
        <v>0</v>
      </c>
      <c r="N116" s="93" t="str">
        <f t="shared" si="3"/>
        <v>_</v>
      </c>
    </row>
    <row r="117" spans="1:14">
      <c r="A117" s="112"/>
      <c r="B117" s="30"/>
      <c r="C117" s="31"/>
      <c r="D117" s="89"/>
      <c r="E117" s="51"/>
      <c r="F117" s="52"/>
      <c r="G117" s="53"/>
      <c r="H117" s="20">
        <f>IF(E117=0,0,VLOOKUP($A117,相場!$A$3:$G$46,2,0))</f>
        <v>0</v>
      </c>
      <c r="I117" s="18">
        <f>IF(F117=0,0,VLOOKUP($A117,相場!$A$3:$G$46,3,0))</f>
        <v>0</v>
      </c>
      <c r="J117" s="18">
        <f>IF(G117=0,0,VLOOKUP($A117,相場!$A$3:$G$46,4,0))</f>
        <v>0</v>
      </c>
      <c r="K117" s="18">
        <f>IF(SUM(H117:J117)=0,0,VLOOKUP($A117,相場!$A$3:$G$46,5,0))</f>
        <v>0</v>
      </c>
      <c r="L117" s="19">
        <f t="shared" si="2"/>
        <v>0</v>
      </c>
      <c r="N117" s="93" t="str">
        <f t="shared" si="3"/>
        <v>_</v>
      </c>
    </row>
    <row r="118" spans="1:14">
      <c r="A118" s="112"/>
      <c r="B118" s="30"/>
      <c r="C118" s="31"/>
      <c r="D118" s="89"/>
      <c r="E118" s="51"/>
      <c r="F118" s="52"/>
      <c r="G118" s="53"/>
      <c r="H118" s="20">
        <f>IF(E118=0,0,VLOOKUP($A118,相場!$A$3:$G$46,2,0))</f>
        <v>0</v>
      </c>
      <c r="I118" s="18">
        <f>IF(F118=0,0,VLOOKUP($A118,相場!$A$3:$G$46,3,0))</f>
        <v>0</v>
      </c>
      <c r="J118" s="18">
        <f>IF(G118=0,0,VLOOKUP($A118,相場!$A$3:$G$46,4,0))</f>
        <v>0</v>
      </c>
      <c r="K118" s="18">
        <f>IF(SUM(H118:J118)=0,0,VLOOKUP($A118,相場!$A$3:$G$46,5,0))</f>
        <v>0</v>
      </c>
      <c r="L118" s="19">
        <f t="shared" si="2"/>
        <v>0</v>
      </c>
      <c r="N118" s="93" t="str">
        <f t="shared" si="3"/>
        <v>_</v>
      </c>
    </row>
    <row r="119" spans="1:14">
      <c r="A119" s="112"/>
      <c r="B119" s="30"/>
      <c r="C119" s="31"/>
      <c r="D119" s="89"/>
      <c r="E119" s="51"/>
      <c r="F119" s="52"/>
      <c r="G119" s="53"/>
      <c r="H119" s="20">
        <f>IF(E119=0,0,VLOOKUP($A119,相場!$A$3:$G$46,2,0))</f>
        <v>0</v>
      </c>
      <c r="I119" s="18">
        <f>IF(F119=0,0,VLOOKUP($A119,相場!$A$3:$G$46,3,0))</f>
        <v>0</v>
      </c>
      <c r="J119" s="18">
        <f>IF(G119=0,0,VLOOKUP($A119,相場!$A$3:$G$46,4,0))</f>
        <v>0</v>
      </c>
      <c r="K119" s="18">
        <f>IF(SUM(H119:J119)=0,0,VLOOKUP($A119,相場!$A$3:$G$46,5,0))</f>
        <v>0</v>
      </c>
      <c r="L119" s="19">
        <f t="shared" si="2"/>
        <v>0</v>
      </c>
      <c r="N119" s="93" t="str">
        <f t="shared" si="3"/>
        <v>_</v>
      </c>
    </row>
    <row r="120" spans="1:14">
      <c r="A120" s="112"/>
      <c r="B120" s="30"/>
      <c r="C120" s="31"/>
      <c r="D120" s="89"/>
      <c r="E120" s="51"/>
      <c r="F120" s="52"/>
      <c r="G120" s="53"/>
      <c r="H120" s="20">
        <f>IF(E120=0,0,VLOOKUP($A120,相場!$A$3:$G$46,2,0))</f>
        <v>0</v>
      </c>
      <c r="I120" s="18">
        <f>IF(F120=0,0,VLOOKUP($A120,相場!$A$3:$G$46,3,0))</f>
        <v>0</v>
      </c>
      <c r="J120" s="18">
        <f>IF(G120=0,0,VLOOKUP($A120,相場!$A$3:$G$46,4,0))</f>
        <v>0</v>
      </c>
      <c r="K120" s="18">
        <f>IF(SUM(H120:J120)=0,0,VLOOKUP($A120,相場!$A$3:$G$46,5,0))</f>
        <v>0</v>
      </c>
      <c r="L120" s="19">
        <f t="shared" si="2"/>
        <v>0</v>
      </c>
      <c r="N120" s="93" t="str">
        <f t="shared" si="3"/>
        <v>_</v>
      </c>
    </row>
    <row r="121" spans="1:14">
      <c r="A121" s="112"/>
      <c r="B121" s="30"/>
      <c r="C121" s="31"/>
      <c r="D121" s="89"/>
      <c r="E121" s="51"/>
      <c r="F121" s="52"/>
      <c r="G121" s="53"/>
      <c r="H121" s="20">
        <f>IF(E121=0,0,VLOOKUP($A121,相場!$A$3:$G$46,2,0))</f>
        <v>0</v>
      </c>
      <c r="I121" s="18">
        <f>IF(F121=0,0,VLOOKUP($A121,相場!$A$3:$G$46,3,0))</f>
        <v>0</v>
      </c>
      <c r="J121" s="18">
        <f>IF(G121=0,0,VLOOKUP($A121,相場!$A$3:$G$46,4,0))</f>
        <v>0</v>
      </c>
      <c r="K121" s="18">
        <f>IF(SUM(H121:J121)=0,0,VLOOKUP($A121,相場!$A$3:$G$46,5,0))</f>
        <v>0</v>
      </c>
      <c r="L121" s="19">
        <f t="shared" si="2"/>
        <v>0</v>
      </c>
      <c r="N121" s="93" t="str">
        <f t="shared" si="3"/>
        <v>_</v>
      </c>
    </row>
    <row r="122" spans="1:14">
      <c r="A122" s="112"/>
      <c r="B122" s="30"/>
      <c r="C122" s="31"/>
      <c r="D122" s="89"/>
      <c r="E122" s="51"/>
      <c r="F122" s="52"/>
      <c r="G122" s="53"/>
      <c r="H122" s="20">
        <f>IF(E122=0,0,VLOOKUP($A122,相場!$A$3:$G$46,2,0))</f>
        <v>0</v>
      </c>
      <c r="I122" s="18">
        <f>IF(F122=0,0,VLOOKUP($A122,相場!$A$3:$G$46,3,0))</f>
        <v>0</v>
      </c>
      <c r="J122" s="18">
        <f>IF(G122=0,0,VLOOKUP($A122,相場!$A$3:$G$46,4,0))</f>
        <v>0</v>
      </c>
      <c r="K122" s="18">
        <f>IF(SUM(H122:J122)=0,0,VLOOKUP($A122,相場!$A$3:$G$46,5,0))</f>
        <v>0</v>
      </c>
      <c r="L122" s="19">
        <f t="shared" si="2"/>
        <v>0</v>
      </c>
      <c r="N122" s="93" t="str">
        <f t="shared" si="3"/>
        <v>_</v>
      </c>
    </row>
    <row r="123" spans="1:14">
      <c r="A123" s="112"/>
      <c r="B123" s="30"/>
      <c r="C123" s="31"/>
      <c r="D123" s="89"/>
      <c r="E123" s="51"/>
      <c r="F123" s="52"/>
      <c r="G123" s="53"/>
      <c r="H123" s="20">
        <f>IF(E123=0,0,VLOOKUP($A123,相場!$A$3:$G$46,2,0))</f>
        <v>0</v>
      </c>
      <c r="I123" s="18">
        <f>IF(F123=0,0,VLOOKUP($A123,相場!$A$3:$G$46,3,0))</f>
        <v>0</v>
      </c>
      <c r="J123" s="18">
        <f>IF(G123=0,0,VLOOKUP($A123,相場!$A$3:$G$46,4,0))</f>
        <v>0</v>
      </c>
      <c r="K123" s="18">
        <f>IF(SUM(H123:J123)=0,0,VLOOKUP($A123,相場!$A$3:$G$46,5,0))</f>
        <v>0</v>
      </c>
      <c r="L123" s="19">
        <f t="shared" si="2"/>
        <v>0</v>
      </c>
      <c r="N123" s="93" t="str">
        <f t="shared" si="3"/>
        <v>_</v>
      </c>
    </row>
    <row r="124" spans="1:14">
      <c r="A124" s="112"/>
      <c r="B124" s="30"/>
      <c r="C124" s="31"/>
      <c r="D124" s="89"/>
      <c r="E124" s="51"/>
      <c r="F124" s="52"/>
      <c r="G124" s="53"/>
      <c r="H124" s="20">
        <f>IF(E124=0,0,VLOOKUP($A124,相場!$A$3:$G$46,2,0))</f>
        <v>0</v>
      </c>
      <c r="I124" s="18">
        <f>IF(F124=0,0,VLOOKUP($A124,相場!$A$3:$G$46,3,0))</f>
        <v>0</v>
      </c>
      <c r="J124" s="18">
        <f>IF(G124=0,0,VLOOKUP($A124,相場!$A$3:$G$46,4,0))</f>
        <v>0</v>
      </c>
      <c r="K124" s="18">
        <f>IF(SUM(H124:J124)=0,0,VLOOKUP($A124,相場!$A$3:$G$46,5,0))</f>
        <v>0</v>
      </c>
      <c r="L124" s="19">
        <f t="shared" si="2"/>
        <v>0</v>
      </c>
      <c r="N124" s="93" t="str">
        <f t="shared" si="3"/>
        <v>_</v>
      </c>
    </row>
    <row r="125" spans="1:14">
      <c r="A125" s="112"/>
      <c r="B125" s="30"/>
      <c r="C125" s="31"/>
      <c r="D125" s="89"/>
      <c r="E125" s="51"/>
      <c r="F125" s="52"/>
      <c r="G125" s="53"/>
      <c r="H125" s="20">
        <f>IF(E125=0,0,VLOOKUP($A125,相場!$A$3:$G$46,2,0))</f>
        <v>0</v>
      </c>
      <c r="I125" s="18">
        <f>IF(F125=0,0,VLOOKUP($A125,相場!$A$3:$G$46,3,0))</f>
        <v>0</v>
      </c>
      <c r="J125" s="18">
        <f>IF(G125=0,0,VLOOKUP($A125,相場!$A$3:$G$46,4,0))</f>
        <v>0</v>
      </c>
      <c r="K125" s="18">
        <f>IF(SUM(H125:J125)=0,0,VLOOKUP($A125,相場!$A$3:$G$46,5,0))</f>
        <v>0</v>
      </c>
      <c r="L125" s="19">
        <f t="shared" si="2"/>
        <v>0</v>
      </c>
      <c r="N125" s="93" t="str">
        <f t="shared" si="3"/>
        <v>_</v>
      </c>
    </row>
    <row r="126" spans="1:14">
      <c r="A126" s="112"/>
      <c r="B126" s="30"/>
      <c r="C126" s="31"/>
      <c r="D126" s="89"/>
      <c r="E126" s="51"/>
      <c r="F126" s="52"/>
      <c r="G126" s="53"/>
      <c r="H126" s="20">
        <f>IF(E126=0,0,VLOOKUP($A126,相場!$A$3:$G$46,2,0))</f>
        <v>0</v>
      </c>
      <c r="I126" s="18">
        <f>IF(F126=0,0,VLOOKUP($A126,相場!$A$3:$G$46,3,0))</f>
        <v>0</v>
      </c>
      <c r="J126" s="18">
        <f>IF(G126=0,0,VLOOKUP($A126,相場!$A$3:$G$46,4,0))</f>
        <v>0</v>
      </c>
      <c r="K126" s="18">
        <f>IF(SUM(H126:J126)=0,0,VLOOKUP($A126,相場!$A$3:$G$46,5,0))</f>
        <v>0</v>
      </c>
      <c r="L126" s="19">
        <f t="shared" si="2"/>
        <v>0</v>
      </c>
      <c r="N126" s="93" t="str">
        <f t="shared" si="3"/>
        <v>_</v>
      </c>
    </row>
    <row r="127" spans="1:14">
      <c r="A127" s="112"/>
      <c r="B127" s="30"/>
      <c r="C127" s="31"/>
      <c r="D127" s="89"/>
      <c r="E127" s="51"/>
      <c r="F127" s="52"/>
      <c r="G127" s="53"/>
      <c r="H127" s="20">
        <f>IF(E127=0,0,VLOOKUP($A127,相場!$A$3:$G$46,2,0))</f>
        <v>0</v>
      </c>
      <c r="I127" s="18">
        <f>IF(F127=0,0,VLOOKUP($A127,相場!$A$3:$G$46,3,0))</f>
        <v>0</v>
      </c>
      <c r="J127" s="18">
        <f>IF(G127=0,0,VLOOKUP($A127,相場!$A$3:$G$46,4,0))</f>
        <v>0</v>
      </c>
      <c r="K127" s="18">
        <f>IF(SUM(H127:J127)=0,0,VLOOKUP($A127,相場!$A$3:$G$46,5,0))</f>
        <v>0</v>
      </c>
      <c r="L127" s="19">
        <f t="shared" si="2"/>
        <v>0</v>
      </c>
      <c r="N127" s="93" t="str">
        <f t="shared" si="3"/>
        <v>_</v>
      </c>
    </row>
    <row r="128" spans="1:14">
      <c r="A128" s="112"/>
      <c r="B128" s="30"/>
      <c r="C128" s="31"/>
      <c r="D128" s="89"/>
      <c r="E128" s="51"/>
      <c r="F128" s="52"/>
      <c r="G128" s="53"/>
      <c r="H128" s="20">
        <f>IF(E128=0,0,VLOOKUP($A128,相場!$A$3:$G$46,2,0))</f>
        <v>0</v>
      </c>
      <c r="I128" s="18">
        <f>IF(F128=0,0,VLOOKUP($A128,相場!$A$3:$G$46,3,0))</f>
        <v>0</v>
      </c>
      <c r="J128" s="18">
        <f>IF(G128=0,0,VLOOKUP($A128,相場!$A$3:$G$46,4,0))</f>
        <v>0</v>
      </c>
      <c r="K128" s="18">
        <f>IF(SUM(H128:J128)=0,0,VLOOKUP($A128,相場!$A$3:$G$46,5,0))</f>
        <v>0</v>
      </c>
      <c r="L128" s="19">
        <f t="shared" si="2"/>
        <v>0</v>
      </c>
      <c r="N128" s="93" t="str">
        <f t="shared" si="3"/>
        <v>_</v>
      </c>
    </row>
    <row r="129" spans="1:14">
      <c r="A129" s="112"/>
      <c r="B129" s="30"/>
      <c r="C129" s="31"/>
      <c r="D129" s="89"/>
      <c r="E129" s="51"/>
      <c r="F129" s="52"/>
      <c r="G129" s="53"/>
      <c r="H129" s="20">
        <f>IF(E129=0,0,VLOOKUP($A129,相場!$A$3:$G$46,2,0))</f>
        <v>0</v>
      </c>
      <c r="I129" s="18">
        <f>IF(F129=0,0,VLOOKUP($A129,相場!$A$3:$G$46,3,0))</f>
        <v>0</v>
      </c>
      <c r="J129" s="18">
        <f>IF(G129=0,0,VLOOKUP($A129,相場!$A$3:$G$46,4,0))</f>
        <v>0</v>
      </c>
      <c r="K129" s="18">
        <f>IF(SUM(H129:J129)=0,0,VLOOKUP($A129,相場!$A$3:$G$46,5,0))</f>
        <v>0</v>
      </c>
      <c r="L129" s="19">
        <f t="shared" si="2"/>
        <v>0</v>
      </c>
      <c r="N129" s="93" t="str">
        <f t="shared" si="3"/>
        <v>_</v>
      </c>
    </row>
    <row r="130" spans="1:14">
      <c r="A130" s="112"/>
      <c r="B130" s="30"/>
      <c r="C130" s="31"/>
      <c r="D130" s="89"/>
      <c r="E130" s="51"/>
      <c r="F130" s="52"/>
      <c r="G130" s="53"/>
      <c r="H130" s="20">
        <f>IF(E130=0,0,VLOOKUP($A130,相場!$A$3:$G$46,2,0))</f>
        <v>0</v>
      </c>
      <c r="I130" s="18">
        <f>IF(F130=0,0,VLOOKUP($A130,相場!$A$3:$G$46,3,0))</f>
        <v>0</v>
      </c>
      <c r="J130" s="18">
        <f>IF(G130=0,0,VLOOKUP($A130,相場!$A$3:$G$46,4,0))</f>
        <v>0</v>
      </c>
      <c r="K130" s="18">
        <f>IF(SUM(H130:J130)=0,0,VLOOKUP($A130,相場!$A$3:$G$46,5,0))</f>
        <v>0</v>
      </c>
      <c r="L130" s="19">
        <f t="shared" si="2"/>
        <v>0</v>
      </c>
      <c r="N130" s="93" t="str">
        <f t="shared" si="3"/>
        <v>_</v>
      </c>
    </row>
    <row r="131" spans="1:14">
      <c r="A131" s="112"/>
      <c r="B131" s="30"/>
      <c r="C131" s="31"/>
      <c r="D131" s="89"/>
      <c r="E131" s="51"/>
      <c r="F131" s="52"/>
      <c r="G131" s="53"/>
      <c r="H131" s="20">
        <f>IF(E131=0,0,VLOOKUP($A131,相場!$A$3:$G$46,2,0))</f>
        <v>0</v>
      </c>
      <c r="I131" s="18">
        <f>IF(F131=0,0,VLOOKUP($A131,相場!$A$3:$G$46,3,0))</f>
        <v>0</v>
      </c>
      <c r="J131" s="18">
        <f>IF(G131=0,0,VLOOKUP($A131,相場!$A$3:$G$46,4,0))</f>
        <v>0</v>
      </c>
      <c r="K131" s="18">
        <f>IF(SUM(H131:J131)=0,0,VLOOKUP($A131,相場!$A$3:$G$46,5,0))</f>
        <v>0</v>
      </c>
      <c r="L131" s="19">
        <f t="shared" si="2"/>
        <v>0</v>
      </c>
      <c r="N131" s="93" t="str">
        <f t="shared" si="3"/>
        <v>_</v>
      </c>
    </row>
    <row r="132" spans="1:14">
      <c r="A132" s="112"/>
      <c r="B132" s="30"/>
      <c r="C132" s="31"/>
      <c r="D132" s="89"/>
      <c r="E132" s="51"/>
      <c r="F132" s="52"/>
      <c r="G132" s="53"/>
      <c r="H132" s="20">
        <f>IF(E132=0,0,VLOOKUP($A132,相場!$A$3:$G$46,2,0))</f>
        <v>0</v>
      </c>
      <c r="I132" s="18">
        <f>IF(F132=0,0,VLOOKUP($A132,相場!$A$3:$G$46,3,0))</f>
        <v>0</v>
      </c>
      <c r="J132" s="18">
        <f>IF(G132=0,0,VLOOKUP($A132,相場!$A$3:$G$46,4,0))</f>
        <v>0</v>
      </c>
      <c r="K132" s="18">
        <f>IF(SUM(H132:J132)=0,0,VLOOKUP($A132,相場!$A$3:$G$46,5,0))</f>
        <v>0</v>
      </c>
      <c r="L132" s="19">
        <f t="shared" ref="L132:L195" si="4">ROUND(SUMPRODUCT(E132:G132,H132:J132)*K132,0)</f>
        <v>0</v>
      </c>
      <c r="N132" s="93" t="str">
        <f t="shared" ref="N132:N195" si="5">CONCATENATE(A132,"_",C132)</f>
        <v>_</v>
      </c>
    </row>
    <row r="133" spans="1:14">
      <c r="A133" s="112"/>
      <c r="B133" s="30"/>
      <c r="C133" s="31"/>
      <c r="D133" s="89"/>
      <c r="E133" s="51"/>
      <c r="F133" s="52"/>
      <c r="G133" s="53"/>
      <c r="H133" s="20">
        <f>IF(E133=0,0,VLOOKUP($A133,相場!$A$3:$G$46,2,0))</f>
        <v>0</v>
      </c>
      <c r="I133" s="18">
        <f>IF(F133=0,0,VLOOKUP($A133,相場!$A$3:$G$46,3,0))</f>
        <v>0</v>
      </c>
      <c r="J133" s="18">
        <f>IF(G133=0,0,VLOOKUP($A133,相場!$A$3:$G$46,4,0))</f>
        <v>0</v>
      </c>
      <c r="K133" s="18">
        <f>IF(SUM(H133:J133)=0,0,VLOOKUP($A133,相場!$A$3:$G$46,5,0))</f>
        <v>0</v>
      </c>
      <c r="L133" s="19">
        <f t="shared" si="4"/>
        <v>0</v>
      </c>
      <c r="N133" s="93" t="str">
        <f t="shared" si="5"/>
        <v>_</v>
      </c>
    </row>
    <row r="134" spans="1:14">
      <c r="A134" s="112"/>
      <c r="B134" s="30"/>
      <c r="C134" s="31"/>
      <c r="D134" s="89"/>
      <c r="E134" s="51"/>
      <c r="F134" s="52"/>
      <c r="G134" s="53"/>
      <c r="H134" s="20">
        <f>IF(E134=0,0,VLOOKUP($A134,相場!$A$3:$G$46,2,0))</f>
        <v>0</v>
      </c>
      <c r="I134" s="18">
        <f>IF(F134=0,0,VLOOKUP($A134,相場!$A$3:$G$46,3,0))</f>
        <v>0</v>
      </c>
      <c r="J134" s="18">
        <f>IF(G134=0,0,VLOOKUP($A134,相場!$A$3:$G$46,4,0))</f>
        <v>0</v>
      </c>
      <c r="K134" s="18">
        <f>IF(SUM(H134:J134)=0,0,VLOOKUP($A134,相場!$A$3:$G$46,5,0))</f>
        <v>0</v>
      </c>
      <c r="L134" s="19">
        <f t="shared" si="4"/>
        <v>0</v>
      </c>
      <c r="N134" s="93" t="str">
        <f t="shared" si="5"/>
        <v>_</v>
      </c>
    </row>
    <row r="135" spans="1:14">
      <c r="A135" s="112"/>
      <c r="B135" s="30"/>
      <c r="C135" s="31"/>
      <c r="D135" s="89"/>
      <c r="E135" s="51"/>
      <c r="F135" s="52"/>
      <c r="G135" s="53"/>
      <c r="H135" s="20">
        <f>IF(E135=0,0,VLOOKUP($A135,相場!$A$3:$G$46,2,0))</f>
        <v>0</v>
      </c>
      <c r="I135" s="18">
        <f>IF(F135=0,0,VLOOKUP($A135,相場!$A$3:$G$46,3,0))</f>
        <v>0</v>
      </c>
      <c r="J135" s="18">
        <f>IF(G135=0,0,VLOOKUP($A135,相場!$A$3:$G$46,4,0))</f>
        <v>0</v>
      </c>
      <c r="K135" s="18">
        <f>IF(SUM(H135:J135)=0,0,VLOOKUP($A135,相場!$A$3:$G$46,5,0))</f>
        <v>0</v>
      </c>
      <c r="L135" s="19">
        <f t="shared" si="4"/>
        <v>0</v>
      </c>
      <c r="N135" s="93" t="str">
        <f t="shared" si="5"/>
        <v>_</v>
      </c>
    </row>
    <row r="136" spans="1:14">
      <c r="A136" s="112"/>
      <c r="B136" s="30"/>
      <c r="C136" s="31"/>
      <c r="D136" s="89"/>
      <c r="E136" s="51"/>
      <c r="F136" s="52"/>
      <c r="G136" s="53"/>
      <c r="H136" s="20">
        <f>IF(E136=0,0,VLOOKUP($A136,相場!$A$3:$G$46,2,0))</f>
        <v>0</v>
      </c>
      <c r="I136" s="18">
        <f>IF(F136=0,0,VLOOKUP($A136,相場!$A$3:$G$46,3,0))</f>
        <v>0</v>
      </c>
      <c r="J136" s="18">
        <f>IF(G136=0,0,VLOOKUP($A136,相場!$A$3:$G$46,4,0))</f>
        <v>0</v>
      </c>
      <c r="K136" s="18">
        <f>IF(SUM(H136:J136)=0,0,VLOOKUP($A136,相場!$A$3:$G$46,5,0))</f>
        <v>0</v>
      </c>
      <c r="L136" s="19">
        <f t="shared" si="4"/>
        <v>0</v>
      </c>
      <c r="N136" s="93" t="str">
        <f t="shared" si="5"/>
        <v>_</v>
      </c>
    </row>
    <row r="137" spans="1:14">
      <c r="A137" s="112"/>
      <c r="B137" s="30"/>
      <c r="C137" s="31"/>
      <c r="D137" s="89"/>
      <c r="E137" s="51"/>
      <c r="F137" s="52"/>
      <c r="G137" s="53"/>
      <c r="H137" s="20">
        <f>IF(E137=0,0,VLOOKUP($A137,相場!$A$3:$G$46,2,0))</f>
        <v>0</v>
      </c>
      <c r="I137" s="18">
        <f>IF(F137=0,0,VLOOKUP($A137,相場!$A$3:$G$46,3,0))</f>
        <v>0</v>
      </c>
      <c r="J137" s="18">
        <f>IF(G137=0,0,VLOOKUP($A137,相場!$A$3:$G$46,4,0))</f>
        <v>0</v>
      </c>
      <c r="K137" s="18">
        <f>IF(SUM(H137:J137)=0,0,VLOOKUP($A137,相場!$A$3:$G$46,5,0))</f>
        <v>0</v>
      </c>
      <c r="L137" s="19">
        <f t="shared" si="4"/>
        <v>0</v>
      </c>
      <c r="N137" s="93" t="str">
        <f t="shared" si="5"/>
        <v>_</v>
      </c>
    </row>
    <row r="138" spans="1:14">
      <c r="A138" s="112"/>
      <c r="B138" s="30"/>
      <c r="C138" s="31"/>
      <c r="D138" s="89"/>
      <c r="E138" s="51"/>
      <c r="F138" s="52"/>
      <c r="G138" s="53"/>
      <c r="H138" s="20">
        <f>IF(E138=0,0,VLOOKUP($A138,相場!$A$3:$G$46,2,0))</f>
        <v>0</v>
      </c>
      <c r="I138" s="18">
        <f>IF(F138=0,0,VLOOKUP($A138,相場!$A$3:$G$46,3,0))</f>
        <v>0</v>
      </c>
      <c r="J138" s="18">
        <f>IF(G138=0,0,VLOOKUP($A138,相場!$A$3:$G$46,4,0))</f>
        <v>0</v>
      </c>
      <c r="K138" s="18">
        <f>IF(SUM(H138:J138)=0,0,VLOOKUP($A138,相場!$A$3:$G$46,5,0))</f>
        <v>0</v>
      </c>
      <c r="L138" s="19">
        <f t="shared" si="4"/>
        <v>0</v>
      </c>
      <c r="N138" s="93" t="str">
        <f t="shared" si="5"/>
        <v>_</v>
      </c>
    </row>
    <row r="139" spans="1:14">
      <c r="A139" s="112"/>
      <c r="B139" s="30"/>
      <c r="C139" s="31"/>
      <c r="D139" s="89"/>
      <c r="E139" s="51"/>
      <c r="F139" s="52"/>
      <c r="G139" s="53"/>
      <c r="H139" s="20">
        <f>IF(E139=0,0,VLOOKUP($A139,相場!$A$3:$G$46,2,0))</f>
        <v>0</v>
      </c>
      <c r="I139" s="18">
        <f>IF(F139=0,0,VLOOKUP($A139,相場!$A$3:$G$46,3,0))</f>
        <v>0</v>
      </c>
      <c r="J139" s="18">
        <f>IF(G139=0,0,VLOOKUP($A139,相場!$A$3:$G$46,4,0))</f>
        <v>0</v>
      </c>
      <c r="K139" s="18">
        <f>IF(SUM(H139:J139)=0,0,VLOOKUP($A139,相場!$A$3:$G$46,5,0))</f>
        <v>0</v>
      </c>
      <c r="L139" s="19">
        <f t="shared" si="4"/>
        <v>0</v>
      </c>
      <c r="N139" s="93" t="str">
        <f t="shared" si="5"/>
        <v>_</v>
      </c>
    </row>
    <row r="140" spans="1:14">
      <c r="A140" s="112"/>
      <c r="B140" s="30"/>
      <c r="C140" s="31"/>
      <c r="D140" s="89"/>
      <c r="E140" s="51"/>
      <c r="F140" s="52"/>
      <c r="G140" s="53"/>
      <c r="H140" s="20">
        <f>IF(E140=0,0,VLOOKUP($A140,相場!$A$3:$G$46,2,0))</f>
        <v>0</v>
      </c>
      <c r="I140" s="18">
        <f>IF(F140=0,0,VLOOKUP($A140,相場!$A$3:$G$46,3,0))</f>
        <v>0</v>
      </c>
      <c r="J140" s="18">
        <f>IF(G140=0,0,VLOOKUP($A140,相場!$A$3:$G$46,4,0))</f>
        <v>0</v>
      </c>
      <c r="K140" s="18">
        <f>IF(SUM(H140:J140)=0,0,VLOOKUP($A140,相場!$A$3:$G$46,5,0))</f>
        <v>0</v>
      </c>
      <c r="L140" s="19">
        <f t="shared" si="4"/>
        <v>0</v>
      </c>
      <c r="N140" s="93" t="str">
        <f t="shared" si="5"/>
        <v>_</v>
      </c>
    </row>
    <row r="141" spans="1:14">
      <c r="A141" s="112"/>
      <c r="B141" s="30"/>
      <c r="C141" s="31"/>
      <c r="D141" s="89"/>
      <c r="E141" s="51"/>
      <c r="F141" s="52"/>
      <c r="G141" s="53"/>
      <c r="H141" s="20">
        <f>IF(E141=0,0,VLOOKUP($A141,相場!$A$3:$G$46,2,0))</f>
        <v>0</v>
      </c>
      <c r="I141" s="18">
        <f>IF(F141=0,0,VLOOKUP($A141,相場!$A$3:$G$46,3,0))</f>
        <v>0</v>
      </c>
      <c r="J141" s="18">
        <f>IF(G141=0,0,VLOOKUP($A141,相場!$A$3:$G$46,4,0))</f>
        <v>0</v>
      </c>
      <c r="K141" s="18">
        <f>IF(SUM(H141:J141)=0,0,VLOOKUP($A141,相場!$A$3:$G$46,5,0))</f>
        <v>0</v>
      </c>
      <c r="L141" s="19">
        <f t="shared" si="4"/>
        <v>0</v>
      </c>
      <c r="N141" s="93" t="str">
        <f t="shared" si="5"/>
        <v>_</v>
      </c>
    </row>
    <row r="142" spans="1:14">
      <c r="A142" s="112"/>
      <c r="B142" s="30"/>
      <c r="C142" s="31"/>
      <c r="D142" s="89"/>
      <c r="E142" s="51"/>
      <c r="F142" s="52"/>
      <c r="G142" s="53"/>
      <c r="H142" s="20">
        <f>IF(E142=0,0,VLOOKUP($A142,相場!$A$3:$G$46,2,0))</f>
        <v>0</v>
      </c>
      <c r="I142" s="18">
        <f>IF(F142=0,0,VLOOKUP($A142,相場!$A$3:$G$46,3,0))</f>
        <v>0</v>
      </c>
      <c r="J142" s="18">
        <f>IF(G142=0,0,VLOOKUP($A142,相場!$A$3:$G$46,4,0))</f>
        <v>0</v>
      </c>
      <c r="K142" s="18">
        <f>IF(SUM(H142:J142)=0,0,VLOOKUP($A142,相場!$A$3:$G$46,5,0))</f>
        <v>0</v>
      </c>
      <c r="L142" s="19">
        <f t="shared" si="4"/>
        <v>0</v>
      </c>
      <c r="N142" s="93" t="str">
        <f t="shared" si="5"/>
        <v>_</v>
      </c>
    </row>
    <row r="143" spans="1:14">
      <c r="A143" s="112"/>
      <c r="B143" s="30"/>
      <c r="C143" s="31"/>
      <c r="D143" s="89"/>
      <c r="E143" s="51"/>
      <c r="F143" s="52"/>
      <c r="G143" s="53"/>
      <c r="H143" s="20">
        <f>IF(E143=0,0,VLOOKUP($A143,相場!$A$3:$G$46,2,0))</f>
        <v>0</v>
      </c>
      <c r="I143" s="18">
        <f>IF(F143=0,0,VLOOKUP($A143,相場!$A$3:$G$46,3,0))</f>
        <v>0</v>
      </c>
      <c r="J143" s="18">
        <f>IF(G143=0,0,VLOOKUP($A143,相場!$A$3:$G$46,4,0))</f>
        <v>0</v>
      </c>
      <c r="K143" s="18">
        <f>IF(SUM(H143:J143)=0,0,VLOOKUP($A143,相場!$A$3:$G$46,5,0))</f>
        <v>0</v>
      </c>
      <c r="L143" s="19">
        <f t="shared" si="4"/>
        <v>0</v>
      </c>
      <c r="N143" s="93" t="str">
        <f t="shared" si="5"/>
        <v>_</v>
      </c>
    </row>
    <row r="144" spans="1:14">
      <c r="A144" s="112"/>
      <c r="B144" s="30"/>
      <c r="C144" s="31"/>
      <c r="D144" s="89"/>
      <c r="E144" s="51"/>
      <c r="F144" s="52"/>
      <c r="G144" s="53"/>
      <c r="H144" s="20">
        <f>IF(E144=0,0,VLOOKUP($A144,相場!$A$3:$G$46,2,0))</f>
        <v>0</v>
      </c>
      <c r="I144" s="18">
        <f>IF(F144=0,0,VLOOKUP($A144,相場!$A$3:$G$46,3,0))</f>
        <v>0</v>
      </c>
      <c r="J144" s="18">
        <f>IF(G144=0,0,VLOOKUP($A144,相場!$A$3:$G$46,4,0))</f>
        <v>0</v>
      </c>
      <c r="K144" s="18">
        <f>IF(SUM(H144:J144)=0,0,VLOOKUP($A144,相場!$A$3:$G$46,5,0))</f>
        <v>0</v>
      </c>
      <c r="L144" s="19">
        <f t="shared" si="4"/>
        <v>0</v>
      </c>
      <c r="N144" s="93" t="str">
        <f t="shared" si="5"/>
        <v>_</v>
      </c>
    </row>
    <row r="145" spans="1:14">
      <c r="A145" s="112"/>
      <c r="B145" s="30"/>
      <c r="C145" s="31"/>
      <c r="D145" s="89"/>
      <c r="E145" s="51"/>
      <c r="F145" s="52"/>
      <c r="G145" s="53"/>
      <c r="H145" s="20">
        <f>IF(E145=0,0,VLOOKUP($A145,相場!$A$3:$G$46,2,0))</f>
        <v>0</v>
      </c>
      <c r="I145" s="18">
        <f>IF(F145=0,0,VLOOKUP($A145,相場!$A$3:$G$46,3,0))</f>
        <v>0</v>
      </c>
      <c r="J145" s="18">
        <f>IF(G145=0,0,VLOOKUP($A145,相場!$A$3:$G$46,4,0))</f>
        <v>0</v>
      </c>
      <c r="K145" s="18">
        <f>IF(SUM(H145:J145)=0,0,VLOOKUP($A145,相場!$A$3:$G$46,5,0))</f>
        <v>0</v>
      </c>
      <c r="L145" s="19">
        <f t="shared" si="4"/>
        <v>0</v>
      </c>
      <c r="N145" s="93" t="str">
        <f t="shared" si="5"/>
        <v>_</v>
      </c>
    </row>
    <row r="146" spans="1:14">
      <c r="A146" s="112"/>
      <c r="B146" s="30"/>
      <c r="C146" s="31"/>
      <c r="D146" s="89"/>
      <c r="E146" s="51"/>
      <c r="F146" s="52"/>
      <c r="G146" s="53"/>
      <c r="H146" s="20">
        <f>IF(E146=0,0,VLOOKUP($A146,相場!$A$3:$G$46,2,0))</f>
        <v>0</v>
      </c>
      <c r="I146" s="18">
        <f>IF(F146=0,0,VLOOKUP($A146,相場!$A$3:$G$46,3,0))</f>
        <v>0</v>
      </c>
      <c r="J146" s="18">
        <f>IF(G146=0,0,VLOOKUP($A146,相場!$A$3:$G$46,4,0))</f>
        <v>0</v>
      </c>
      <c r="K146" s="18">
        <f>IF(SUM(H146:J146)=0,0,VLOOKUP($A146,相場!$A$3:$G$46,5,0))</f>
        <v>0</v>
      </c>
      <c r="L146" s="19">
        <f t="shared" si="4"/>
        <v>0</v>
      </c>
      <c r="N146" s="93" t="str">
        <f t="shared" si="5"/>
        <v>_</v>
      </c>
    </row>
    <row r="147" spans="1:14">
      <c r="A147" s="112"/>
      <c r="B147" s="30"/>
      <c r="C147" s="31"/>
      <c r="D147" s="89"/>
      <c r="E147" s="51"/>
      <c r="F147" s="52"/>
      <c r="G147" s="53"/>
      <c r="H147" s="20">
        <f>IF(E147=0,0,VLOOKUP($A147,相場!$A$3:$G$46,2,0))</f>
        <v>0</v>
      </c>
      <c r="I147" s="18">
        <f>IF(F147=0,0,VLOOKUP($A147,相場!$A$3:$G$46,3,0))</f>
        <v>0</v>
      </c>
      <c r="J147" s="18">
        <f>IF(G147=0,0,VLOOKUP($A147,相場!$A$3:$G$46,4,0))</f>
        <v>0</v>
      </c>
      <c r="K147" s="18">
        <f>IF(SUM(H147:J147)=0,0,VLOOKUP($A147,相場!$A$3:$G$46,5,0))</f>
        <v>0</v>
      </c>
      <c r="L147" s="19">
        <f t="shared" si="4"/>
        <v>0</v>
      </c>
      <c r="N147" s="93" t="str">
        <f t="shared" si="5"/>
        <v>_</v>
      </c>
    </row>
    <row r="148" spans="1:14">
      <c r="A148" s="112"/>
      <c r="B148" s="30"/>
      <c r="C148" s="31"/>
      <c r="D148" s="89"/>
      <c r="E148" s="51"/>
      <c r="F148" s="52"/>
      <c r="G148" s="53"/>
      <c r="H148" s="20">
        <f>IF(E148=0,0,VLOOKUP($A148,相場!$A$3:$G$46,2,0))</f>
        <v>0</v>
      </c>
      <c r="I148" s="18">
        <f>IF(F148=0,0,VLOOKUP($A148,相場!$A$3:$G$46,3,0))</f>
        <v>0</v>
      </c>
      <c r="J148" s="18">
        <f>IF(G148=0,0,VLOOKUP($A148,相場!$A$3:$G$46,4,0))</f>
        <v>0</v>
      </c>
      <c r="K148" s="18">
        <f>IF(SUM(H148:J148)=0,0,VLOOKUP($A148,相場!$A$3:$G$46,5,0))</f>
        <v>0</v>
      </c>
      <c r="L148" s="19">
        <f t="shared" si="4"/>
        <v>0</v>
      </c>
      <c r="N148" s="93" t="str">
        <f t="shared" si="5"/>
        <v>_</v>
      </c>
    </row>
    <row r="149" spans="1:14">
      <c r="A149" s="112"/>
      <c r="B149" s="30"/>
      <c r="C149" s="31"/>
      <c r="D149" s="89"/>
      <c r="E149" s="51"/>
      <c r="F149" s="52"/>
      <c r="G149" s="53"/>
      <c r="H149" s="20">
        <f>IF(E149=0,0,VLOOKUP($A149,相場!$A$3:$G$46,2,0))</f>
        <v>0</v>
      </c>
      <c r="I149" s="18">
        <f>IF(F149=0,0,VLOOKUP($A149,相場!$A$3:$G$46,3,0))</f>
        <v>0</v>
      </c>
      <c r="J149" s="18">
        <f>IF(G149=0,0,VLOOKUP($A149,相場!$A$3:$G$46,4,0))</f>
        <v>0</v>
      </c>
      <c r="K149" s="18">
        <f>IF(SUM(H149:J149)=0,0,VLOOKUP($A149,相場!$A$3:$G$46,5,0))</f>
        <v>0</v>
      </c>
      <c r="L149" s="19">
        <f t="shared" si="4"/>
        <v>0</v>
      </c>
      <c r="N149" s="93" t="str">
        <f t="shared" si="5"/>
        <v>_</v>
      </c>
    </row>
    <row r="150" spans="1:14">
      <c r="A150" s="112"/>
      <c r="B150" s="30"/>
      <c r="C150" s="31"/>
      <c r="D150" s="89"/>
      <c r="E150" s="51"/>
      <c r="F150" s="52"/>
      <c r="G150" s="53"/>
      <c r="H150" s="20">
        <f>IF(E150=0,0,VLOOKUP($A150,相場!$A$3:$G$46,2,0))</f>
        <v>0</v>
      </c>
      <c r="I150" s="18">
        <f>IF(F150=0,0,VLOOKUP($A150,相場!$A$3:$G$46,3,0))</f>
        <v>0</v>
      </c>
      <c r="J150" s="18">
        <f>IF(G150=0,0,VLOOKUP($A150,相場!$A$3:$G$46,4,0))</f>
        <v>0</v>
      </c>
      <c r="K150" s="18">
        <f>IF(SUM(H150:J150)=0,0,VLOOKUP($A150,相場!$A$3:$G$46,5,0))</f>
        <v>0</v>
      </c>
      <c r="L150" s="19">
        <f t="shared" si="4"/>
        <v>0</v>
      </c>
      <c r="N150" s="93" t="str">
        <f t="shared" si="5"/>
        <v>_</v>
      </c>
    </row>
    <row r="151" spans="1:14">
      <c r="A151" s="112"/>
      <c r="B151" s="30"/>
      <c r="C151" s="31"/>
      <c r="D151" s="89"/>
      <c r="E151" s="51"/>
      <c r="F151" s="52"/>
      <c r="G151" s="53"/>
      <c r="H151" s="20">
        <f>IF(E151=0,0,VLOOKUP($A151,相場!$A$3:$G$46,2,0))</f>
        <v>0</v>
      </c>
      <c r="I151" s="18">
        <f>IF(F151=0,0,VLOOKUP($A151,相場!$A$3:$G$46,3,0))</f>
        <v>0</v>
      </c>
      <c r="J151" s="18">
        <f>IF(G151=0,0,VLOOKUP($A151,相場!$A$3:$G$46,4,0))</f>
        <v>0</v>
      </c>
      <c r="K151" s="18">
        <f>IF(SUM(H151:J151)=0,0,VLOOKUP($A151,相場!$A$3:$G$46,5,0))</f>
        <v>0</v>
      </c>
      <c r="L151" s="19">
        <f t="shared" si="4"/>
        <v>0</v>
      </c>
      <c r="N151" s="93" t="str">
        <f t="shared" si="5"/>
        <v>_</v>
      </c>
    </row>
    <row r="152" spans="1:14">
      <c r="A152" s="112"/>
      <c r="B152" s="30"/>
      <c r="C152" s="31"/>
      <c r="D152" s="89"/>
      <c r="E152" s="51"/>
      <c r="F152" s="52"/>
      <c r="G152" s="53"/>
      <c r="H152" s="20">
        <f>IF(E152=0,0,VLOOKUP($A152,相場!$A$3:$G$46,2,0))</f>
        <v>0</v>
      </c>
      <c r="I152" s="18">
        <f>IF(F152=0,0,VLOOKUP($A152,相場!$A$3:$G$46,3,0))</f>
        <v>0</v>
      </c>
      <c r="J152" s="18">
        <f>IF(G152=0,0,VLOOKUP($A152,相場!$A$3:$G$46,4,0))</f>
        <v>0</v>
      </c>
      <c r="K152" s="18">
        <f>IF(SUM(H152:J152)=0,0,VLOOKUP($A152,相場!$A$3:$G$46,5,0))</f>
        <v>0</v>
      </c>
      <c r="L152" s="19">
        <f t="shared" si="4"/>
        <v>0</v>
      </c>
      <c r="N152" s="93" t="str">
        <f t="shared" si="5"/>
        <v>_</v>
      </c>
    </row>
    <row r="153" spans="1:14">
      <c r="A153" s="112"/>
      <c r="B153" s="30"/>
      <c r="C153" s="31"/>
      <c r="D153" s="89"/>
      <c r="E153" s="51"/>
      <c r="F153" s="52"/>
      <c r="G153" s="53"/>
      <c r="H153" s="20">
        <f>IF(E153=0,0,VLOOKUP($A153,相場!$A$3:$G$46,2,0))</f>
        <v>0</v>
      </c>
      <c r="I153" s="18">
        <f>IF(F153=0,0,VLOOKUP($A153,相場!$A$3:$G$46,3,0))</f>
        <v>0</v>
      </c>
      <c r="J153" s="18">
        <f>IF(G153=0,0,VLOOKUP($A153,相場!$A$3:$G$46,4,0))</f>
        <v>0</v>
      </c>
      <c r="K153" s="18">
        <f>IF(SUM(H153:J153)=0,0,VLOOKUP($A153,相場!$A$3:$G$46,5,0))</f>
        <v>0</v>
      </c>
      <c r="L153" s="19">
        <f t="shared" si="4"/>
        <v>0</v>
      </c>
      <c r="N153" s="93" t="str">
        <f t="shared" si="5"/>
        <v>_</v>
      </c>
    </row>
    <row r="154" spans="1:14">
      <c r="A154" s="112"/>
      <c r="B154" s="30"/>
      <c r="C154" s="31"/>
      <c r="D154" s="89"/>
      <c r="E154" s="51"/>
      <c r="F154" s="52"/>
      <c r="G154" s="53"/>
      <c r="H154" s="20">
        <f>IF(E154=0,0,VLOOKUP($A154,相場!$A$3:$G$46,2,0))</f>
        <v>0</v>
      </c>
      <c r="I154" s="18">
        <f>IF(F154=0,0,VLOOKUP($A154,相場!$A$3:$G$46,3,0))</f>
        <v>0</v>
      </c>
      <c r="J154" s="18">
        <f>IF(G154=0,0,VLOOKUP($A154,相場!$A$3:$G$46,4,0))</f>
        <v>0</v>
      </c>
      <c r="K154" s="18">
        <f>IF(SUM(H154:J154)=0,0,VLOOKUP($A154,相場!$A$3:$G$46,5,0))</f>
        <v>0</v>
      </c>
      <c r="L154" s="19">
        <f t="shared" si="4"/>
        <v>0</v>
      </c>
      <c r="N154" s="93" t="str">
        <f t="shared" si="5"/>
        <v>_</v>
      </c>
    </row>
    <row r="155" spans="1:14">
      <c r="A155" s="112"/>
      <c r="B155" s="30"/>
      <c r="C155" s="31"/>
      <c r="D155" s="89"/>
      <c r="E155" s="51"/>
      <c r="F155" s="52"/>
      <c r="G155" s="53"/>
      <c r="H155" s="20">
        <f>IF(E155=0,0,VLOOKUP($A155,相場!$A$3:$G$46,2,0))</f>
        <v>0</v>
      </c>
      <c r="I155" s="18">
        <f>IF(F155=0,0,VLOOKUP($A155,相場!$A$3:$G$46,3,0))</f>
        <v>0</v>
      </c>
      <c r="J155" s="18">
        <f>IF(G155=0,0,VLOOKUP($A155,相場!$A$3:$G$46,4,0))</f>
        <v>0</v>
      </c>
      <c r="K155" s="18">
        <f>IF(SUM(H155:J155)=0,0,VLOOKUP($A155,相場!$A$3:$G$46,5,0))</f>
        <v>0</v>
      </c>
      <c r="L155" s="19">
        <f t="shared" si="4"/>
        <v>0</v>
      </c>
      <c r="N155" s="93" t="str">
        <f t="shared" si="5"/>
        <v>_</v>
      </c>
    </row>
    <row r="156" spans="1:14">
      <c r="A156" s="112"/>
      <c r="B156" s="30"/>
      <c r="C156" s="31"/>
      <c r="D156" s="89"/>
      <c r="E156" s="51"/>
      <c r="F156" s="52"/>
      <c r="G156" s="53"/>
      <c r="H156" s="20">
        <f>IF(E156=0,0,VLOOKUP($A156,相場!$A$3:$G$46,2,0))</f>
        <v>0</v>
      </c>
      <c r="I156" s="18">
        <f>IF(F156=0,0,VLOOKUP($A156,相場!$A$3:$G$46,3,0))</f>
        <v>0</v>
      </c>
      <c r="J156" s="18">
        <f>IF(G156=0,0,VLOOKUP($A156,相場!$A$3:$G$46,4,0))</f>
        <v>0</v>
      </c>
      <c r="K156" s="18">
        <f>IF(SUM(H156:J156)=0,0,VLOOKUP($A156,相場!$A$3:$G$46,5,0))</f>
        <v>0</v>
      </c>
      <c r="L156" s="19">
        <f t="shared" si="4"/>
        <v>0</v>
      </c>
      <c r="N156" s="93" t="str">
        <f t="shared" si="5"/>
        <v>_</v>
      </c>
    </row>
    <row r="157" spans="1:14">
      <c r="A157" s="112"/>
      <c r="B157" s="30"/>
      <c r="C157" s="31"/>
      <c r="D157" s="89"/>
      <c r="E157" s="51"/>
      <c r="F157" s="52"/>
      <c r="G157" s="53"/>
      <c r="H157" s="20">
        <f>IF(E157=0,0,VLOOKUP($A157,相場!$A$3:$G$46,2,0))</f>
        <v>0</v>
      </c>
      <c r="I157" s="18">
        <f>IF(F157=0,0,VLOOKUP($A157,相場!$A$3:$G$46,3,0))</f>
        <v>0</v>
      </c>
      <c r="J157" s="18">
        <f>IF(G157=0,0,VLOOKUP($A157,相場!$A$3:$G$46,4,0))</f>
        <v>0</v>
      </c>
      <c r="K157" s="18">
        <f>IF(SUM(H157:J157)=0,0,VLOOKUP($A157,相場!$A$3:$G$46,5,0))</f>
        <v>0</v>
      </c>
      <c r="L157" s="19">
        <f t="shared" si="4"/>
        <v>0</v>
      </c>
      <c r="N157" s="93" t="str">
        <f t="shared" si="5"/>
        <v>_</v>
      </c>
    </row>
    <row r="158" spans="1:14">
      <c r="A158" s="112"/>
      <c r="B158" s="30"/>
      <c r="C158" s="31"/>
      <c r="D158" s="89"/>
      <c r="E158" s="51"/>
      <c r="F158" s="52"/>
      <c r="G158" s="53"/>
      <c r="H158" s="20">
        <f>IF(E158=0,0,VLOOKUP($A158,相場!$A$3:$G$46,2,0))</f>
        <v>0</v>
      </c>
      <c r="I158" s="18">
        <f>IF(F158=0,0,VLOOKUP($A158,相場!$A$3:$G$46,3,0))</f>
        <v>0</v>
      </c>
      <c r="J158" s="18">
        <f>IF(G158=0,0,VLOOKUP($A158,相場!$A$3:$G$46,4,0))</f>
        <v>0</v>
      </c>
      <c r="K158" s="18">
        <f>IF(SUM(H158:J158)=0,0,VLOOKUP($A158,相場!$A$3:$G$46,5,0))</f>
        <v>0</v>
      </c>
      <c r="L158" s="19">
        <f t="shared" si="4"/>
        <v>0</v>
      </c>
      <c r="N158" s="93" t="str">
        <f t="shared" si="5"/>
        <v>_</v>
      </c>
    </row>
    <row r="159" spans="1:14">
      <c r="A159" s="112"/>
      <c r="B159" s="30"/>
      <c r="C159" s="31"/>
      <c r="D159" s="89"/>
      <c r="E159" s="51"/>
      <c r="F159" s="52"/>
      <c r="G159" s="53"/>
      <c r="H159" s="20">
        <f>IF(E159=0,0,VLOOKUP($A159,相場!$A$3:$G$46,2,0))</f>
        <v>0</v>
      </c>
      <c r="I159" s="18">
        <f>IF(F159=0,0,VLOOKUP($A159,相場!$A$3:$G$46,3,0))</f>
        <v>0</v>
      </c>
      <c r="J159" s="18">
        <f>IF(G159=0,0,VLOOKUP($A159,相場!$A$3:$G$46,4,0))</f>
        <v>0</v>
      </c>
      <c r="K159" s="18">
        <f>IF(SUM(H159:J159)=0,0,VLOOKUP($A159,相場!$A$3:$G$46,5,0))</f>
        <v>0</v>
      </c>
      <c r="L159" s="19">
        <f t="shared" si="4"/>
        <v>0</v>
      </c>
      <c r="N159" s="93" t="str">
        <f t="shared" si="5"/>
        <v>_</v>
      </c>
    </row>
    <row r="160" spans="1:14">
      <c r="A160" s="112"/>
      <c r="B160" s="30"/>
      <c r="C160" s="31"/>
      <c r="D160" s="89"/>
      <c r="E160" s="51"/>
      <c r="F160" s="52"/>
      <c r="G160" s="53"/>
      <c r="H160" s="20">
        <f>IF(E160=0,0,VLOOKUP($A160,相場!$A$3:$G$46,2,0))</f>
        <v>0</v>
      </c>
      <c r="I160" s="18">
        <f>IF(F160=0,0,VLOOKUP($A160,相場!$A$3:$G$46,3,0))</f>
        <v>0</v>
      </c>
      <c r="J160" s="18">
        <f>IF(G160=0,0,VLOOKUP($A160,相場!$A$3:$G$46,4,0))</f>
        <v>0</v>
      </c>
      <c r="K160" s="18">
        <f>IF(SUM(H160:J160)=0,0,VLOOKUP($A160,相場!$A$3:$G$46,5,0))</f>
        <v>0</v>
      </c>
      <c r="L160" s="19">
        <f t="shared" si="4"/>
        <v>0</v>
      </c>
      <c r="N160" s="93" t="str">
        <f t="shared" si="5"/>
        <v>_</v>
      </c>
    </row>
    <row r="161" spans="1:14">
      <c r="A161" s="112"/>
      <c r="B161" s="30"/>
      <c r="C161" s="31"/>
      <c r="D161" s="89"/>
      <c r="E161" s="51"/>
      <c r="F161" s="52"/>
      <c r="G161" s="53"/>
      <c r="H161" s="20">
        <f>IF(E161=0,0,VLOOKUP($A161,相場!$A$3:$G$46,2,0))</f>
        <v>0</v>
      </c>
      <c r="I161" s="18">
        <f>IF(F161=0,0,VLOOKUP($A161,相場!$A$3:$G$46,3,0))</f>
        <v>0</v>
      </c>
      <c r="J161" s="18">
        <f>IF(G161=0,0,VLOOKUP($A161,相場!$A$3:$G$46,4,0))</f>
        <v>0</v>
      </c>
      <c r="K161" s="18">
        <f>IF(SUM(H161:J161)=0,0,VLOOKUP($A161,相場!$A$3:$G$46,5,0))</f>
        <v>0</v>
      </c>
      <c r="L161" s="19">
        <f t="shared" si="4"/>
        <v>0</v>
      </c>
      <c r="N161" s="93" t="str">
        <f t="shared" si="5"/>
        <v>_</v>
      </c>
    </row>
    <row r="162" spans="1:14">
      <c r="A162" s="112"/>
      <c r="B162" s="30"/>
      <c r="C162" s="31"/>
      <c r="D162" s="89"/>
      <c r="E162" s="51"/>
      <c r="F162" s="52"/>
      <c r="G162" s="53"/>
      <c r="H162" s="20">
        <f>IF(E162=0,0,VLOOKUP($A162,相場!$A$3:$G$46,2,0))</f>
        <v>0</v>
      </c>
      <c r="I162" s="18">
        <f>IF(F162=0,0,VLOOKUP($A162,相場!$A$3:$G$46,3,0))</f>
        <v>0</v>
      </c>
      <c r="J162" s="18">
        <f>IF(G162=0,0,VLOOKUP($A162,相場!$A$3:$G$46,4,0))</f>
        <v>0</v>
      </c>
      <c r="K162" s="18">
        <f>IF(SUM(H162:J162)=0,0,VLOOKUP($A162,相場!$A$3:$G$46,5,0))</f>
        <v>0</v>
      </c>
      <c r="L162" s="19">
        <f t="shared" si="4"/>
        <v>0</v>
      </c>
      <c r="N162" s="93" t="str">
        <f t="shared" si="5"/>
        <v>_</v>
      </c>
    </row>
    <row r="163" spans="1:14">
      <c r="A163" s="112"/>
      <c r="B163" s="30"/>
      <c r="C163" s="31"/>
      <c r="D163" s="89"/>
      <c r="E163" s="51"/>
      <c r="F163" s="52"/>
      <c r="G163" s="53"/>
      <c r="H163" s="20">
        <f>IF(E163=0,0,VLOOKUP($A163,相場!$A$3:$G$46,2,0))</f>
        <v>0</v>
      </c>
      <c r="I163" s="18">
        <f>IF(F163=0,0,VLOOKUP($A163,相場!$A$3:$G$46,3,0))</f>
        <v>0</v>
      </c>
      <c r="J163" s="18">
        <f>IF(G163=0,0,VLOOKUP($A163,相場!$A$3:$G$46,4,0))</f>
        <v>0</v>
      </c>
      <c r="K163" s="18">
        <f>IF(SUM(H163:J163)=0,0,VLOOKUP($A163,相場!$A$3:$G$46,5,0))</f>
        <v>0</v>
      </c>
      <c r="L163" s="19">
        <f t="shared" si="4"/>
        <v>0</v>
      </c>
      <c r="N163" s="93" t="str">
        <f t="shared" si="5"/>
        <v>_</v>
      </c>
    </row>
    <row r="164" spans="1:14">
      <c r="A164" s="112"/>
      <c r="B164" s="30"/>
      <c r="C164" s="31"/>
      <c r="D164" s="89"/>
      <c r="E164" s="51"/>
      <c r="F164" s="52"/>
      <c r="G164" s="53"/>
      <c r="H164" s="20">
        <f>IF(E164=0,0,VLOOKUP($A164,相場!$A$3:$G$46,2,0))</f>
        <v>0</v>
      </c>
      <c r="I164" s="18">
        <f>IF(F164=0,0,VLOOKUP($A164,相場!$A$3:$G$46,3,0))</f>
        <v>0</v>
      </c>
      <c r="J164" s="18">
        <f>IF(G164=0,0,VLOOKUP($A164,相場!$A$3:$G$46,4,0))</f>
        <v>0</v>
      </c>
      <c r="K164" s="18">
        <f>IF(SUM(H164:J164)=0,0,VLOOKUP($A164,相場!$A$3:$G$46,5,0))</f>
        <v>0</v>
      </c>
      <c r="L164" s="19">
        <f t="shared" si="4"/>
        <v>0</v>
      </c>
      <c r="N164" s="93" t="str">
        <f t="shared" si="5"/>
        <v>_</v>
      </c>
    </row>
    <row r="165" spans="1:14">
      <c r="A165" s="112"/>
      <c r="B165" s="30"/>
      <c r="C165" s="31"/>
      <c r="D165" s="89"/>
      <c r="E165" s="51"/>
      <c r="F165" s="52"/>
      <c r="G165" s="53"/>
      <c r="H165" s="20">
        <f>IF(E165=0,0,VLOOKUP($A165,相場!$A$3:$G$46,2,0))</f>
        <v>0</v>
      </c>
      <c r="I165" s="18">
        <f>IF(F165=0,0,VLOOKUP($A165,相場!$A$3:$G$46,3,0))</f>
        <v>0</v>
      </c>
      <c r="J165" s="18">
        <f>IF(G165=0,0,VLOOKUP($A165,相場!$A$3:$G$46,4,0))</f>
        <v>0</v>
      </c>
      <c r="K165" s="18">
        <f>IF(SUM(H165:J165)=0,0,VLOOKUP($A165,相場!$A$3:$G$46,5,0))</f>
        <v>0</v>
      </c>
      <c r="L165" s="19">
        <f t="shared" si="4"/>
        <v>0</v>
      </c>
      <c r="N165" s="93" t="str">
        <f t="shared" si="5"/>
        <v>_</v>
      </c>
    </row>
    <row r="166" spans="1:14">
      <c r="A166" s="112"/>
      <c r="B166" s="30"/>
      <c r="C166" s="31"/>
      <c r="D166" s="89"/>
      <c r="E166" s="51"/>
      <c r="F166" s="52"/>
      <c r="G166" s="53"/>
      <c r="H166" s="20">
        <f>IF(E166=0,0,VLOOKUP($A166,相場!$A$3:$G$46,2,0))</f>
        <v>0</v>
      </c>
      <c r="I166" s="18">
        <f>IF(F166=0,0,VLOOKUP($A166,相場!$A$3:$G$46,3,0))</f>
        <v>0</v>
      </c>
      <c r="J166" s="18">
        <f>IF(G166=0,0,VLOOKUP($A166,相場!$A$3:$G$46,4,0))</f>
        <v>0</v>
      </c>
      <c r="K166" s="18">
        <f>IF(SUM(H166:J166)=0,0,VLOOKUP($A166,相場!$A$3:$G$46,5,0))</f>
        <v>0</v>
      </c>
      <c r="L166" s="19">
        <f t="shared" si="4"/>
        <v>0</v>
      </c>
      <c r="N166" s="93" t="str">
        <f t="shared" si="5"/>
        <v>_</v>
      </c>
    </row>
    <row r="167" spans="1:14">
      <c r="A167" s="112"/>
      <c r="B167" s="30"/>
      <c r="C167" s="31"/>
      <c r="D167" s="89"/>
      <c r="E167" s="51"/>
      <c r="F167" s="52"/>
      <c r="G167" s="53"/>
      <c r="H167" s="20">
        <f>IF(E167=0,0,VLOOKUP($A167,相場!$A$3:$G$46,2,0))</f>
        <v>0</v>
      </c>
      <c r="I167" s="18">
        <f>IF(F167=0,0,VLOOKUP($A167,相場!$A$3:$G$46,3,0))</f>
        <v>0</v>
      </c>
      <c r="J167" s="18">
        <f>IF(G167=0,0,VLOOKUP($A167,相場!$A$3:$G$46,4,0))</f>
        <v>0</v>
      </c>
      <c r="K167" s="18">
        <f>IF(SUM(H167:J167)=0,0,VLOOKUP($A167,相場!$A$3:$G$46,5,0))</f>
        <v>0</v>
      </c>
      <c r="L167" s="19">
        <f t="shared" si="4"/>
        <v>0</v>
      </c>
      <c r="N167" s="93" t="str">
        <f t="shared" si="5"/>
        <v>_</v>
      </c>
    </row>
    <row r="168" spans="1:14">
      <c r="A168" s="112"/>
      <c r="B168" s="30"/>
      <c r="C168" s="31"/>
      <c r="D168" s="89"/>
      <c r="E168" s="51"/>
      <c r="F168" s="52"/>
      <c r="G168" s="53"/>
      <c r="H168" s="20">
        <f>IF(E168=0,0,VLOOKUP($A168,相場!$A$3:$G$46,2,0))</f>
        <v>0</v>
      </c>
      <c r="I168" s="18">
        <f>IF(F168=0,0,VLOOKUP($A168,相場!$A$3:$G$46,3,0))</f>
        <v>0</v>
      </c>
      <c r="J168" s="18">
        <f>IF(G168=0,0,VLOOKUP($A168,相場!$A$3:$G$46,4,0))</f>
        <v>0</v>
      </c>
      <c r="K168" s="18">
        <f>IF(SUM(H168:J168)=0,0,VLOOKUP($A168,相場!$A$3:$G$46,5,0))</f>
        <v>0</v>
      </c>
      <c r="L168" s="19">
        <f t="shared" si="4"/>
        <v>0</v>
      </c>
      <c r="N168" s="93" t="str">
        <f t="shared" si="5"/>
        <v>_</v>
      </c>
    </row>
    <row r="169" spans="1:14">
      <c r="A169" s="112"/>
      <c r="B169" s="30"/>
      <c r="C169" s="31"/>
      <c r="D169" s="89"/>
      <c r="E169" s="51"/>
      <c r="F169" s="52"/>
      <c r="G169" s="53"/>
      <c r="H169" s="20">
        <f>IF(E169=0,0,VLOOKUP($A169,相場!$A$3:$G$46,2,0))</f>
        <v>0</v>
      </c>
      <c r="I169" s="18">
        <f>IF(F169=0,0,VLOOKUP($A169,相場!$A$3:$G$46,3,0))</f>
        <v>0</v>
      </c>
      <c r="J169" s="18">
        <f>IF(G169=0,0,VLOOKUP($A169,相場!$A$3:$G$46,4,0))</f>
        <v>0</v>
      </c>
      <c r="K169" s="18">
        <f>IF(SUM(H169:J169)=0,0,VLOOKUP($A169,相場!$A$3:$G$46,5,0))</f>
        <v>0</v>
      </c>
      <c r="L169" s="19">
        <f t="shared" si="4"/>
        <v>0</v>
      </c>
      <c r="N169" s="93" t="str">
        <f t="shared" si="5"/>
        <v>_</v>
      </c>
    </row>
    <row r="170" spans="1:14">
      <c r="A170" s="112"/>
      <c r="B170" s="30"/>
      <c r="C170" s="31"/>
      <c r="D170" s="89"/>
      <c r="E170" s="51"/>
      <c r="F170" s="52"/>
      <c r="G170" s="53"/>
      <c r="H170" s="20">
        <f>IF(E170=0,0,VLOOKUP($A170,相場!$A$3:$G$46,2,0))</f>
        <v>0</v>
      </c>
      <c r="I170" s="18">
        <f>IF(F170=0,0,VLOOKUP($A170,相場!$A$3:$G$46,3,0))</f>
        <v>0</v>
      </c>
      <c r="J170" s="18">
        <f>IF(G170=0,0,VLOOKUP($A170,相場!$A$3:$G$46,4,0))</f>
        <v>0</v>
      </c>
      <c r="K170" s="18">
        <f>IF(SUM(H170:J170)=0,0,VLOOKUP($A170,相場!$A$3:$G$46,5,0))</f>
        <v>0</v>
      </c>
      <c r="L170" s="19">
        <f t="shared" si="4"/>
        <v>0</v>
      </c>
      <c r="N170" s="93" t="str">
        <f t="shared" si="5"/>
        <v>_</v>
      </c>
    </row>
    <row r="171" spans="1:14">
      <c r="A171" s="112"/>
      <c r="B171" s="30"/>
      <c r="C171" s="31"/>
      <c r="D171" s="89"/>
      <c r="E171" s="51"/>
      <c r="F171" s="52"/>
      <c r="G171" s="53"/>
      <c r="H171" s="20">
        <f>IF(E171=0,0,VLOOKUP($A171,相場!$A$3:$G$46,2,0))</f>
        <v>0</v>
      </c>
      <c r="I171" s="18">
        <f>IF(F171=0,0,VLOOKUP($A171,相場!$A$3:$G$46,3,0))</f>
        <v>0</v>
      </c>
      <c r="J171" s="18">
        <f>IF(G171=0,0,VLOOKUP($A171,相場!$A$3:$G$46,4,0))</f>
        <v>0</v>
      </c>
      <c r="K171" s="18">
        <f>IF(SUM(H171:J171)=0,0,VLOOKUP($A171,相場!$A$3:$G$46,5,0))</f>
        <v>0</v>
      </c>
      <c r="L171" s="19">
        <f t="shared" si="4"/>
        <v>0</v>
      </c>
      <c r="N171" s="93" t="str">
        <f t="shared" si="5"/>
        <v>_</v>
      </c>
    </row>
    <row r="172" spans="1:14">
      <c r="A172" s="112"/>
      <c r="B172" s="30"/>
      <c r="C172" s="31"/>
      <c r="D172" s="89"/>
      <c r="E172" s="51"/>
      <c r="F172" s="52"/>
      <c r="G172" s="53"/>
      <c r="H172" s="20">
        <f>IF(E172=0,0,VLOOKUP($A172,相場!$A$3:$G$46,2,0))</f>
        <v>0</v>
      </c>
      <c r="I172" s="18">
        <f>IF(F172=0,0,VLOOKUP($A172,相場!$A$3:$G$46,3,0))</f>
        <v>0</v>
      </c>
      <c r="J172" s="18">
        <f>IF(G172=0,0,VLOOKUP($A172,相場!$A$3:$G$46,4,0))</f>
        <v>0</v>
      </c>
      <c r="K172" s="18">
        <f>IF(SUM(H172:J172)=0,0,VLOOKUP($A172,相場!$A$3:$G$46,5,0))</f>
        <v>0</v>
      </c>
      <c r="L172" s="19">
        <f t="shared" si="4"/>
        <v>0</v>
      </c>
      <c r="N172" s="93" t="str">
        <f t="shared" si="5"/>
        <v>_</v>
      </c>
    </row>
    <row r="173" spans="1:14">
      <c r="A173" s="112"/>
      <c r="B173" s="30"/>
      <c r="C173" s="31"/>
      <c r="D173" s="89"/>
      <c r="E173" s="51"/>
      <c r="F173" s="52"/>
      <c r="G173" s="53"/>
      <c r="H173" s="20">
        <f>IF(E173=0,0,VLOOKUP($A173,相場!$A$3:$G$46,2,0))</f>
        <v>0</v>
      </c>
      <c r="I173" s="18">
        <f>IF(F173=0,0,VLOOKUP($A173,相場!$A$3:$G$46,3,0))</f>
        <v>0</v>
      </c>
      <c r="J173" s="18">
        <f>IF(G173=0,0,VLOOKUP($A173,相場!$A$3:$G$46,4,0))</f>
        <v>0</v>
      </c>
      <c r="K173" s="18">
        <f>IF(SUM(H173:J173)=0,0,VLOOKUP($A173,相場!$A$3:$G$46,5,0))</f>
        <v>0</v>
      </c>
      <c r="L173" s="19">
        <f t="shared" si="4"/>
        <v>0</v>
      </c>
      <c r="N173" s="93" t="str">
        <f t="shared" si="5"/>
        <v>_</v>
      </c>
    </row>
    <row r="174" spans="1:14">
      <c r="A174" s="112"/>
      <c r="B174" s="30"/>
      <c r="C174" s="31"/>
      <c r="D174" s="89"/>
      <c r="E174" s="51"/>
      <c r="F174" s="52"/>
      <c r="G174" s="53"/>
      <c r="H174" s="20">
        <f>IF(E174=0,0,VLOOKUP($A174,相場!$A$3:$G$46,2,0))</f>
        <v>0</v>
      </c>
      <c r="I174" s="18">
        <f>IF(F174=0,0,VLOOKUP($A174,相場!$A$3:$G$46,3,0))</f>
        <v>0</v>
      </c>
      <c r="J174" s="18">
        <f>IF(G174=0,0,VLOOKUP($A174,相場!$A$3:$G$46,4,0))</f>
        <v>0</v>
      </c>
      <c r="K174" s="18">
        <f>IF(SUM(H174:J174)=0,0,VLOOKUP($A174,相場!$A$3:$G$46,5,0))</f>
        <v>0</v>
      </c>
      <c r="L174" s="19">
        <f t="shared" si="4"/>
        <v>0</v>
      </c>
      <c r="N174" s="93" t="str">
        <f t="shared" si="5"/>
        <v>_</v>
      </c>
    </row>
    <row r="175" spans="1:14">
      <c r="A175" s="112"/>
      <c r="B175" s="30"/>
      <c r="C175" s="31"/>
      <c r="D175" s="89"/>
      <c r="E175" s="51"/>
      <c r="F175" s="52"/>
      <c r="G175" s="53"/>
      <c r="H175" s="20">
        <f>IF(E175=0,0,VLOOKUP($A175,相場!$A$3:$G$46,2,0))</f>
        <v>0</v>
      </c>
      <c r="I175" s="18">
        <f>IF(F175=0,0,VLOOKUP($A175,相場!$A$3:$G$46,3,0))</f>
        <v>0</v>
      </c>
      <c r="J175" s="18">
        <f>IF(G175=0,0,VLOOKUP($A175,相場!$A$3:$G$46,4,0))</f>
        <v>0</v>
      </c>
      <c r="K175" s="18">
        <f>IF(SUM(H175:J175)=0,0,VLOOKUP($A175,相場!$A$3:$G$46,5,0))</f>
        <v>0</v>
      </c>
      <c r="L175" s="19">
        <f t="shared" si="4"/>
        <v>0</v>
      </c>
      <c r="N175" s="93" t="str">
        <f t="shared" si="5"/>
        <v>_</v>
      </c>
    </row>
    <row r="176" spans="1:14">
      <c r="A176" s="112"/>
      <c r="B176" s="30"/>
      <c r="C176" s="31"/>
      <c r="D176" s="89"/>
      <c r="E176" s="51"/>
      <c r="F176" s="52"/>
      <c r="G176" s="53"/>
      <c r="H176" s="20">
        <f>IF(E176=0,0,VLOOKUP($A176,相場!$A$3:$G$46,2,0))</f>
        <v>0</v>
      </c>
      <c r="I176" s="18">
        <f>IF(F176=0,0,VLOOKUP($A176,相場!$A$3:$G$46,3,0))</f>
        <v>0</v>
      </c>
      <c r="J176" s="18">
        <f>IF(G176=0,0,VLOOKUP($A176,相場!$A$3:$G$46,4,0))</f>
        <v>0</v>
      </c>
      <c r="K176" s="18">
        <f>IF(SUM(H176:J176)=0,0,VLOOKUP($A176,相場!$A$3:$G$46,5,0))</f>
        <v>0</v>
      </c>
      <c r="L176" s="19">
        <f t="shared" si="4"/>
        <v>0</v>
      </c>
      <c r="N176" s="93" t="str">
        <f t="shared" si="5"/>
        <v>_</v>
      </c>
    </row>
    <row r="177" spans="1:14">
      <c r="A177" s="112"/>
      <c r="B177" s="30"/>
      <c r="C177" s="31"/>
      <c r="D177" s="89"/>
      <c r="E177" s="51"/>
      <c r="F177" s="52"/>
      <c r="G177" s="53"/>
      <c r="H177" s="20">
        <f>IF(E177=0,0,VLOOKUP($A177,相場!$A$3:$G$46,2,0))</f>
        <v>0</v>
      </c>
      <c r="I177" s="18">
        <f>IF(F177=0,0,VLOOKUP($A177,相場!$A$3:$G$46,3,0))</f>
        <v>0</v>
      </c>
      <c r="J177" s="18">
        <f>IF(G177=0,0,VLOOKUP($A177,相場!$A$3:$G$46,4,0))</f>
        <v>0</v>
      </c>
      <c r="K177" s="18">
        <f>IF(SUM(H177:J177)=0,0,VLOOKUP($A177,相場!$A$3:$G$46,5,0))</f>
        <v>0</v>
      </c>
      <c r="L177" s="19">
        <f t="shared" si="4"/>
        <v>0</v>
      </c>
      <c r="N177" s="93" t="str">
        <f t="shared" si="5"/>
        <v>_</v>
      </c>
    </row>
    <row r="178" spans="1:14">
      <c r="A178" s="112"/>
      <c r="B178" s="30"/>
      <c r="C178" s="31"/>
      <c r="D178" s="89"/>
      <c r="E178" s="51"/>
      <c r="F178" s="52"/>
      <c r="G178" s="53"/>
      <c r="H178" s="20">
        <f>IF(E178=0,0,VLOOKUP($A178,相場!$A$3:$G$46,2,0))</f>
        <v>0</v>
      </c>
      <c r="I178" s="18">
        <f>IF(F178=0,0,VLOOKUP($A178,相場!$A$3:$G$46,3,0))</f>
        <v>0</v>
      </c>
      <c r="J178" s="18">
        <f>IF(G178=0,0,VLOOKUP($A178,相場!$A$3:$G$46,4,0))</f>
        <v>0</v>
      </c>
      <c r="K178" s="18">
        <f>IF(SUM(H178:J178)=0,0,VLOOKUP($A178,相場!$A$3:$G$46,5,0))</f>
        <v>0</v>
      </c>
      <c r="L178" s="19">
        <f t="shared" si="4"/>
        <v>0</v>
      </c>
      <c r="N178" s="93" t="str">
        <f t="shared" si="5"/>
        <v>_</v>
      </c>
    </row>
    <row r="179" spans="1:14">
      <c r="A179" s="112"/>
      <c r="B179" s="30"/>
      <c r="C179" s="31"/>
      <c r="D179" s="89"/>
      <c r="E179" s="51"/>
      <c r="F179" s="52"/>
      <c r="G179" s="53"/>
      <c r="H179" s="20">
        <f>IF(E179=0,0,VLOOKUP($A179,相場!$A$3:$G$46,2,0))</f>
        <v>0</v>
      </c>
      <c r="I179" s="18">
        <f>IF(F179=0,0,VLOOKUP($A179,相場!$A$3:$G$46,3,0))</f>
        <v>0</v>
      </c>
      <c r="J179" s="18">
        <f>IF(G179=0,0,VLOOKUP($A179,相場!$A$3:$G$46,4,0))</f>
        <v>0</v>
      </c>
      <c r="K179" s="18">
        <f>IF(SUM(H179:J179)=0,0,VLOOKUP($A179,相場!$A$3:$G$46,5,0))</f>
        <v>0</v>
      </c>
      <c r="L179" s="19">
        <f t="shared" si="4"/>
        <v>0</v>
      </c>
      <c r="N179" s="93" t="str">
        <f t="shared" si="5"/>
        <v>_</v>
      </c>
    </row>
    <row r="180" spans="1:14">
      <c r="A180" s="112"/>
      <c r="B180" s="30"/>
      <c r="C180" s="31"/>
      <c r="D180" s="89"/>
      <c r="E180" s="51"/>
      <c r="F180" s="52"/>
      <c r="G180" s="53"/>
      <c r="H180" s="20">
        <f>IF(E180=0,0,VLOOKUP($A180,相場!$A$3:$G$46,2,0))</f>
        <v>0</v>
      </c>
      <c r="I180" s="18">
        <f>IF(F180=0,0,VLOOKUP($A180,相場!$A$3:$G$46,3,0))</f>
        <v>0</v>
      </c>
      <c r="J180" s="18">
        <f>IF(G180=0,0,VLOOKUP($A180,相場!$A$3:$G$46,4,0))</f>
        <v>0</v>
      </c>
      <c r="K180" s="18">
        <f>IF(SUM(H180:J180)=0,0,VLOOKUP($A180,相場!$A$3:$G$46,5,0))</f>
        <v>0</v>
      </c>
      <c r="L180" s="19">
        <f t="shared" si="4"/>
        <v>0</v>
      </c>
      <c r="N180" s="93" t="str">
        <f t="shared" si="5"/>
        <v>_</v>
      </c>
    </row>
    <row r="181" spans="1:14">
      <c r="A181" s="112"/>
      <c r="B181" s="30"/>
      <c r="C181" s="31"/>
      <c r="D181" s="89"/>
      <c r="E181" s="51"/>
      <c r="F181" s="52"/>
      <c r="G181" s="53"/>
      <c r="H181" s="20">
        <f>IF(E181=0,0,VLOOKUP($A181,相場!$A$3:$G$46,2,0))</f>
        <v>0</v>
      </c>
      <c r="I181" s="18">
        <f>IF(F181=0,0,VLOOKUP($A181,相場!$A$3:$G$46,3,0))</f>
        <v>0</v>
      </c>
      <c r="J181" s="18">
        <f>IF(G181=0,0,VLOOKUP($A181,相場!$A$3:$G$46,4,0))</f>
        <v>0</v>
      </c>
      <c r="K181" s="18">
        <f>IF(SUM(H181:J181)=0,0,VLOOKUP($A181,相場!$A$3:$G$46,5,0))</f>
        <v>0</v>
      </c>
      <c r="L181" s="19">
        <f t="shared" si="4"/>
        <v>0</v>
      </c>
      <c r="N181" s="93" t="str">
        <f t="shared" si="5"/>
        <v>_</v>
      </c>
    </row>
    <row r="182" spans="1:14">
      <c r="A182" s="112"/>
      <c r="B182" s="30"/>
      <c r="C182" s="31"/>
      <c r="D182" s="89"/>
      <c r="E182" s="51"/>
      <c r="F182" s="52"/>
      <c r="G182" s="53"/>
      <c r="H182" s="20">
        <f>IF(E182=0,0,VLOOKUP($A182,相場!$A$3:$G$46,2,0))</f>
        <v>0</v>
      </c>
      <c r="I182" s="18">
        <f>IF(F182=0,0,VLOOKUP($A182,相場!$A$3:$G$46,3,0))</f>
        <v>0</v>
      </c>
      <c r="J182" s="18">
        <f>IF(G182=0,0,VLOOKUP($A182,相場!$A$3:$G$46,4,0))</f>
        <v>0</v>
      </c>
      <c r="K182" s="18">
        <f>IF(SUM(H182:J182)=0,0,VLOOKUP($A182,相場!$A$3:$G$46,5,0))</f>
        <v>0</v>
      </c>
      <c r="L182" s="19">
        <f t="shared" si="4"/>
        <v>0</v>
      </c>
      <c r="N182" s="93" t="str">
        <f t="shared" si="5"/>
        <v>_</v>
      </c>
    </row>
    <row r="183" spans="1:14">
      <c r="A183" s="112"/>
      <c r="B183" s="30"/>
      <c r="C183" s="31"/>
      <c r="D183" s="89"/>
      <c r="E183" s="51"/>
      <c r="F183" s="52"/>
      <c r="G183" s="53"/>
      <c r="H183" s="20">
        <f>IF(E183=0,0,VLOOKUP($A183,相場!$A$3:$G$46,2,0))</f>
        <v>0</v>
      </c>
      <c r="I183" s="18">
        <f>IF(F183=0,0,VLOOKUP($A183,相場!$A$3:$G$46,3,0))</f>
        <v>0</v>
      </c>
      <c r="J183" s="18">
        <f>IF(G183=0,0,VLOOKUP($A183,相場!$A$3:$G$46,4,0))</f>
        <v>0</v>
      </c>
      <c r="K183" s="18">
        <f>IF(SUM(H183:J183)=0,0,VLOOKUP($A183,相場!$A$3:$G$46,5,0))</f>
        <v>0</v>
      </c>
      <c r="L183" s="19">
        <f t="shared" si="4"/>
        <v>0</v>
      </c>
      <c r="N183" s="93" t="str">
        <f t="shared" si="5"/>
        <v>_</v>
      </c>
    </row>
    <row r="184" spans="1:14">
      <c r="A184" s="112"/>
      <c r="B184" s="30"/>
      <c r="C184" s="31"/>
      <c r="D184" s="89"/>
      <c r="E184" s="51"/>
      <c r="F184" s="52"/>
      <c r="G184" s="53"/>
      <c r="H184" s="20">
        <f>IF(E184=0,0,VLOOKUP($A184,相場!$A$3:$G$46,2,0))</f>
        <v>0</v>
      </c>
      <c r="I184" s="18">
        <f>IF(F184=0,0,VLOOKUP($A184,相場!$A$3:$G$46,3,0))</f>
        <v>0</v>
      </c>
      <c r="J184" s="18">
        <f>IF(G184=0,0,VLOOKUP($A184,相場!$A$3:$G$46,4,0))</f>
        <v>0</v>
      </c>
      <c r="K184" s="18">
        <f>IF(SUM(H184:J184)=0,0,VLOOKUP($A184,相場!$A$3:$G$46,5,0))</f>
        <v>0</v>
      </c>
      <c r="L184" s="19">
        <f t="shared" si="4"/>
        <v>0</v>
      </c>
      <c r="N184" s="93" t="str">
        <f t="shared" si="5"/>
        <v>_</v>
      </c>
    </row>
    <row r="185" spans="1:14">
      <c r="A185" s="112"/>
      <c r="B185" s="30"/>
      <c r="C185" s="31"/>
      <c r="D185" s="89"/>
      <c r="E185" s="51"/>
      <c r="F185" s="52"/>
      <c r="G185" s="53"/>
      <c r="H185" s="20">
        <f>IF(E185=0,0,VLOOKUP($A185,相場!$A$3:$G$46,2,0))</f>
        <v>0</v>
      </c>
      <c r="I185" s="18">
        <f>IF(F185=0,0,VLOOKUP($A185,相場!$A$3:$G$46,3,0))</f>
        <v>0</v>
      </c>
      <c r="J185" s="18">
        <f>IF(G185=0,0,VLOOKUP($A185,相場!$A$3:$G$46,4,0))</f>
        <v>0</v>
      </c>
      <c r="K185" s="18">
        <f>IF(SUM(H185:J185)=0,0,VLOOKUP($A185,相場!$A$3:$G$46,5,0))</f>
        <v>0</v>
      </c>
      <c r="L185" s="19">
        <f t="shared" si="4"/>
        <v>0</v>
      </c>
      <c r="N185" s="93" t="str">
        <f t="shared" si="5"/>
        <v>_</v>
      </c>
    </row>
    <row r="186" spans="1:14">
      <c r="A186" s="112"/>
      <c r="B186" s="30"/>
      <c r="C186" s="31"/>
      <c r="D186" s="89"/>
      <c r="E186" s="51"/>
      <c r="F186" s="52"/>
      <c r="G186" s="53"/>
      <c r="H186" s="20">
        <f>IF(E186=0,0,VLOOKUP($A186,相場!$A$3:$G$46,2,0))</f>
        <v>0</v>
      </c>
      <c r="I186" s="18">
        <f>IF(F186=0,0,VLOOKUP($A186,相場!$A$3:$G$46,3,0))</f>
        <v>0</v>
      </c>
      <c r="J186" s="18">
        <f>IF(G186=0,0,VLOOKUP($A186,相場!$A$3:$G$46,4,0))</f>
        <v>0</v>
      </c>
      <c r="K186" s="18">
        <f>IF(SUM(H186:J186)=0,0,VLOOKUP($A186,相場!$A$3:$G$46,5,0))</f>
        <v>0</v>
      </c>
      <c r="L186" s="19">
        <f t="shared" si="4"/>
        <v>0</v>
      </c>
      <c r="N186" s="93" t="str">
        <f t="shared" si="5"/>
        <v>_</v>
      </c>
    </row>
    <row r="187" spans="1:14">
      <c r="A187" s="112"/>
      <c r="B187" s="30"/>
      <c r="C187" s="31"/>
      <c r="D187" s="89"/>
      <c r="E187" s="51"/>
      <c r="F187" s="52"/>
      <c r="G187" s="53"/>
      <c r="H187" s="20">
        <f>IF(E187=0,0,VLOOKUP($A187,相場!$A$3:$G$46,2,0))</f>
        <v>0</v>
      </c>
      <c r="I187" s="18">
        <f>IF(F187=0,0,VLOOKUP($A187,相場!$A$3:$G$46,3,0))</f>
        <v>0</v>
      </c>
      <c r="J187" s="18">
        <f>IF(G187=0,0,VLOOKUP($A187,相場!$A$3:$G$46,4,0))</f>
        <v>0</v>
      </c>
      <c r="K187" s="18">
        <f>IF(SUM(H187:J187)=0,0,VLOOKUP($A187,相場!$A$3:$G$46,5,0))</f>
        <v>0</v>
      </c>
      <c r="L187" s="19">
        <f t="shared" si="4"/>
        <v>0</v>
      </c>
      <c r="N187" s="93" t="str">
        <f t="shared" si="5"/>
        <v>_</v>
      </c>
    </row>
    <row r="188" spans="1:14">
      <c r="A188" s="112"/>
      <c r="B188" s="30"/>
      <c r="C188" s="31"/>
      <c r="D188" s="89"/>
      <c r="E188" s="51"/>
      <c r="F188" s="52"/>
      <c r="G188" s="53"/>
      <c r="H188" s="20">
        <f>IF(E188=0,0,VLOOKUP($A188,相場!$A$3:$G$46,2,0))</f>
        <v>0</v>
      </c>
      <c r="I188" s="18">
        <f>IF(F188=0,0,VLOOKUP($A188,相場!$A$3:$G$46,3,0))</f>
        <v>0</v>
      </c>
      <c r="J188" s="18">
        <f>IF(G188=0,0,VLOOKUP($A188,相場!$A$3:$G$46,4,0))</f>
        <v>0</v>
      </c>
      <c r="K188" s="18">
        <f>IF(SUM(H188:J188)=0,0,VLOOKUP($A188,相場!$A$3:$G$46,5,0))</f>
        <v>0</v>
      </c>
      <c r="L188" s="19">
        <f t="shared" si="4"/>
        <v>0</v>
      </c>
      <c r="N188" s="93" t="str">
        <f t="shared" si="5"/>
        <v>_</v>
      </c>
    </row>
    <row r="189" spans="1:14">
      <c r="A189" s="112"/>
      <c r="B189" s="30"/>
      <c r="C189" s="31"/>
      <c r="D189" s="89"/>
      <c r="E189" s="51"/>
      <c r="F189" s="52"/>
      <c r="G189" s="53"/>
      <c r="H189" s="20">
        <f>IF(E189=0,0,VLOOKUP($A189,相場!$A$3:$G$46,2,0))</f>
        <v>0</v>
      </c>
      <c r="I189" s="18">
        <f>IF(F189=0,0,VLOOKUP($A189,相場!$A$3:$G$46,3,0))</f>
        <v>0</v>
      </c>
      <c r="J189" s="18">
        <f>IF(G189=0,0,VLOOKUP($A189,相場!$A$3:$G$46,4,0))</f>
        <v>0</v>
      </c>
      <c r="K189" s="18">
        <f>IF(SUM(H189:J189)=0,0,VLOOKUP($A189,相場!$A$3:$G$46,5,0))</f>
        <v>0</v>
      </c>
      <c r="L189" s="19">
        <f t="shared" si="4"/>
        <v>0</v>
      </c>
      <c r="N189" s="93" t="str">
        <f t="shared" si="5"/>
        <v>_</v>
      </c>
    </row>
    <row r="190" spans="1:14">
      <c r="A190" s="112"/>
      <c r="B190" s="30"/>
      <c r="C190" s="31"/>
      <c r="D190" s="89"/>
      <c r="E190" s="51"/>
      <c r="F190" s="52"/>
      <c r="G190" s="53"/>
      <c r="H190" s="20">
        <f>IF(E190=0,0,VLOOKUP($A190,相場!$A$3:$G$46,2,0))</f>
        <v>0</v>
      </c>
      <c r="I190" s="18">
        <f>IF(F190=0,0,VLOOKUP($A190,相場!$A$3:$G$46,3,0))</f>
        <v>0</v>
      </c>
      <c r="J190" s="18">
        <f>IF(G190=0,0,VLOOKUP($A190,相場!$A$3:$G$46,4,0))</f>
        <v>0</v>
      </c>
      <c r="K190" s="18">
        <f>IF(SUM(H190:J190)=0,0,VLOOKUP($A190,相場!$A$3:$G$46,5,0))</f>
        <v>0</v>
      </c>
      <c r="L190" s="19">
        <f t="shared" si="4"/>
        <v>0</v>
      </c>
      <c r="N190" s="93" t="str">
        <f t="shared" si="5"/>
        <v>_</v>
      </c>
    </row>
    <row r="191" spans="1:14">
      <c r="A191" s="112"/>
      <c r="B191" s="30"/>
      <c r="C191" s="31"/>
      <c r="D191" s="89"/>
      <c r="E191" s="51"/>
      <c r="F191" s="52"/>
      <c r="G191" s="53"/>
      <c r="H191" s="20">
        <f>IF(E191=0,0,VLOOKUP($A191,相場!$A$3:$G$46,2,0))</f>
        <v>0</v>
      </c>
      <c r="I191" s="18">
        <f>IF(F191=0,0,VLOOKUP($A191,相場!$A$3:$G$46,3,0))</f>
        <v>0</v>
      </c>
      <c r="J191" s="18">
        <f>IF(G191=0,0,VLOOKUP($A191,相場!$A$3:$G$46,4,0))</f>
        <v>0</v>
      </c>
      <c r="K191" s="18">
        <f>IF(SUM(H191:J191)=0,0,VLOOKUP($A191,相場!$A$3:$G$46,5,0))</f>
        <v>0</v>
      </c>
      <c r="L191" s="19">
        <f t="shared" si="4"/>
        <v>0</v>
      </c>
      <c r="N191" s="93" t="str">
        <f t="shared" si="5"/>
        <v>_</v>
      </c>
    </row>
    <row r="192" spans="1:14">
      <c r="A192" s="112"/>
      <c r="B192" s="30"/>
      <c r="C192" s="31"/>
      <c r="D192" s="89"/>
      <c r="E192" s="51"/>
      <c r="F192" s="52"/>
      <c r="G192" s="53"/>
      <c r="H192" s="20">
        <f>IF(E192=0,0,VLOOKUP($A192,相場!$A$3:$G$46,2,0))</f>
        <v>0</v>
      </c>
      <c r="I192" s="18">
        <f>IF(F192=0,0,VLOOKUP($A192,相場!$A$3:$G$46,3,0))</f>
        <v>0</v>
      </c>
      <c r="J192" s="18">
        <f>IF(G192=0,0,VLOOKUP($A192,相場!$A$3:$G$46,4,0))</f>
        <v>0</v>
      </c>
      <c r="K192" s="18">
        <f>IF(SUM(H192:J192)=0,0,VLOOKUP($A192,相場!$A$3:$G$46,5,0))</f>
        <v>0</v>
      </c>
      <c r="L192" s="19">
        <f t="shared" si="4"/>
        <v>0</v>
      </c>
      <c r="N192" s="93" t="str">
        <f t="shared" si="5"/>
        <v>_</v>
      </c>
    </row>
    <row r="193" spans="1:14">
      <c r="A193" s="112"/>
      <c r="B193" s="30"/>
      <c r="C193" s="31"/>
      <c r="D193" s="89"/>
      <c r="E193" s="51"/>
      <c r="F193" s="52"/>
      <c r="G193" s="53"/>
      <c r="H193" s="20">
        <f>IF(E193=0,0,VLOOKUP($A193,相場!$A$3:$G$46,2,0))</f>
        <v>0</v>
      </c>
      <c r="I193" s="18">
        <f>IF(F193=0,0,VLOOKUP($A193,相場!$A$3:$G$46,3,0))</f>
        <v>0</v>
      </c>
      <c r="J193" s="18">
        <f>IF(G193=0,0,VLOOKUP($A193,相場!$A$3:$G$46,4,0))</f>
        <v>0</v>
      </c>
      <c r="K193" s="18">
        <f>IF(SUM(H193:J193)=0,0,VLOOKUP($A193,相場!$A$3:$G$46,5,0))</f>
        <v>0</v>
      </c>
      <c r="L193" s="19">
        <f t="shared" si="4"/>
        <v>0</v>
      </c>
      <c r="N193" s="93" t="str">
        <f t="shared" si="5"/>
        <v>_</v>
      </c>
    </row>
    <row r="194" spans="1:14">
      <c r="A194" s="112"/>
      <c r="B194" s="30"/>
      <c r="C194" s="31"/>
      <c r="D194" s="89"/>
      <c r="E194" s="51"/>
      <c r="F194" s="52"/>
      <c r="G194" s="53"/>
      <c r="H194" s="20">
        <f>IF(E194=0,0,VLOOKUP($A194,相場!$A$3:$G$46,2,0))</f>
        <v>0</v>
      </c>
      <c r="I194" s="18">
        <f>IF(F194=0,0,VLOOKUP($A194,相場!$A$3:$G$46,3,0))</f>
        <v>0</v>
      </c>
      <c r="J194" s="18">
        <f>IF(G194=0,0,VLOOKUP($A194,相場!$A$3:$G$46,4,0))</f>
        <v>0</v>
      </c>
      <c r="K194" s="18">
        <f>IF(SUM(H194:J194)=0,0,VLOOKUP($A194,相場!$A$3:$G$46,5,0))</f>
        <v>0</v>
      </c>
      <c r="L194" s="19">
        <f t="shared" si="4"/>
        <v>0</v>
      </c>
      <c r="N194" s="93" t="str">
        <f t="shared" si="5"/>
        <v>_</v>
      </c>
    </row>
    <row r="195" spans="1:14">
      <c r="A195" s="112"/>
      <c r="B195" s="30"/>
      <c r="C195" s="31"/>
      <c r="D195" s="89"/>
      <c r="E195" s="51"/>
      <c r="F195" s="52"/>
      <c r="G195" s="53"/>
      <c r="H195" s="20">
        <f>IF(E195=0,0,VLOOKUP($A195,相場!$A$3:$G$46,2,0))</f>
        <v>0</v>
      </c>
      <c r="I195" s="18">
        <f>IF(F195=0,0,VLOOKUP($A195,相場!$A$3:$G$46,3,0))</f>
        <v>0</v>
      </c>
      <c r="J195" s="18">
        <f>IF(G195=0,0,VLOOKUP($A195,相場!$A$3:$G$46,4,0))</f>
        <v>0</v>
      </c>
      <c r="K195" s="18">
        <f>IF(SUM(H195:J195)=0,0,VLOOKUP($A195,相場!$A$3:$G$46,5,0))</f>
        <v>0</v>
      </c>
      <c r="L195" s="19">
        <f t="shared" si="4"/>
        <v>0</v>
      </c>
      <c r="N195" s="93" t="str">
        <f t="shared" si="5"/>
        <v>_</v>
      </c>
    </row>
    <row r="196" spans="1:14">
      <c r="A196" s="112"/>
      <c r="B196" s="30"/>
      <c r="C196" s="31"/>
      <c r="D196" s="89"/>
      <c r="E196" s="51"/>
      <c r="F196" s="52"/>
      <c r="G196" s="53"/>
      <c r="H196" s="20">
        <f>IF(E196=0,0,VLOOKUP($A196,相場!$A$3:$G$46,2,0))</f>
        <v>0</v>
      </c>
      <c r="I196" s="18">
        <f>IF(F196=0,0,VLOOKUP($A196,相場!$A$3:$G$46,3,0))</f>
        <v>0</v>
      </c>
      <c r="J196" s="18">
        <f>IF(G196=0,0,VLOOKUP($A196,相場!$A$3:$G$46,4,0))</f>
        <v>0</v>
      </c>
      <c r="K196" s="18">
        <f>IF(SUM(H196:J196)=0,0,VLOOKUP($A196,相場!$A$3:$G$46,5,0))</f>
        <v>0</v>
      </c>
      <c r="L196" s="19">
        <f t="shared" ref="L196:L202" si="6">ROUND(SUMPRODUCT(E196:G196,H196:J196)*K196,0)</f>
        <v>0</v>
      </c>
      <c r="N196" s="93" t="str">
        <f t="shared" ref="N196:N202" si="7">CONCATENATE(A196,"_",C196)</f>
        <v>_</v>
      </c>
    </row>
    <row r="197" spans="1:14">
      <c r="A197" s="112"/>
      <c r="B197" s="30"/>
      <c r="C197" s="31"/>
      <c r="D197" s="89"/>
      <c r="E197" s="51"/>
      <c r="F197" s="52"/>
      <c r="G197" s="53"/>
      <c r="H197" s="20">
        <f>IF(E197=0,0,VLOOKUP($A197,相場!$A$3:$G$46,2,0))</f>
        <v>0</v>
      </c>
      <c r="I197" s="18">
        <f>IF(F197=0,0,VLOOKUP($A197,相場!$A$3:$G$46,3,0))</f>
        <v>0</v>
      </c>
      <c r="J197" s="18">
        <f>IF(G197=0,0,VLOOKUP($A197,相場!$A$3:$G$46,4,0))</f>
        <v>0</v>
      </c>
      <c r="K197" s="18">
        <f>IF(SUM(H197:J197)=0,0,VLOOKUP($A197,相場!$A$3:$G$46,5,0))</f>
        <v>0</v>
      </c>
      <c r="L197" s="19">
        <f t="shared" si="6"/>
        <v>0</v>
      </c>
      <c r="N197" s="93" t="str">
        <f t="shared" si="7"/>
        <v>_</v>
      </c>
    </row>
    <row r="198" spans="1:14">
      <c r="A198" s="112"/>
      <c r="B198" s="30"/>
      <c r="C198" s="31"/>
      <c r="D198" s="89"/>
      <c r="E198" s="51"/>
      <c r="F198" s="52"/>
      <c r="G198" s="53"/>
      <c r="H198" s="20">
        <f>IF(E198=0,0,VLOOKUP($A198,相場!$A$3:$G$46,2,0))</f>
        <v>0</v>
      </c>
      <c r="I198" s="18">
        <f>IF(F198=0,0,VLOOKUP($A198,相場!$A$3:$G$46,3,0))</f>
        <v>0</v>
      </c>
      <c r="J198" s="18">
        <f>IF(G198=0,0,VLOOKUP($A198,相場!$A$3:$G$46,4,0))</f>
        <v>0</v>
      </c>
      <c r="K198" s="18">
        <f>IF(SUM(H198:J198)=0,0,VLOOKUP($A198,相場!$A$3:$G$46,5,0))</f>
        <v>0</v>
      </c>
      <c r="L198" s="19">
        <f t="shared" si="6"/>
        <v>0</v>
      </c>
      <c r="N198" s="93" t="str">
        <f t="shared" si="7"/>
        <v>_</v>
      </c>
    </row>
    <row r="199" spans="1:14">
      <c r="A199" s="112"/>
      <c r="B199" s="30"/>
      <c r="C199" s="31"/>
      <c r="D199" s="89"/>
      <c r="E199" s="51"/>
      <c r="F199" s="52"/>
      <c r="G199" s="53"/>
      <c r="H199" s="20">
        <f>IF(E199=0,0,VLOOKUP($A199,相場!$A$3:$G$46,2,0))</f>
        <v>0</v>
      </c>
      <c r="I199" s="18">
        <f>IF(F199=0,0,VLOOKUP($A199,相場!$A$3:$G$46,3,0))</f>
        <v>0</v>
      </c>
      <c r="J199" s="18">
        <f>IF(G199=0,0,VLOOKUP($A199,相場!$A$3:$G$46,4,0))</f>
        <v>0</v>
      </c>
      <c r="K199" s="18">
        <f>IF(SUM(H199:J199)=0,0,VLOOKUP($A199,相場!$A$3:$G$46,5,0))</f>
        <v>0</v>
      </c>
      <c r="L199" s="19">
        <f t="shared" si="6"/>
        <v>0</v>
      </c>
      <c r="N199" s="93" t="str">
        <f t="shared" si="7"/>
        <v>_</v>
      </c>
    </row>
    <row r="200" spans="1:14">
      <c r="A200" s="112"/>
      <c r="B200" s="30"/>
      <c r="C200" s="31"/>
      <c r="D200" s="89"/>
      <c r="E200" s="51"/>
      <c r="F200" s="52"/>
      <c r="G200" s="53"/>
      <c r="H200" s="20">
        <f>IF(E200=0,0,VLOOKUP($A200,相場!$A$3:$G$46,2,0))</f>
        <v>0</v>
      </c>
      <c r="I200" s="18">
        <f>IF(F200=0,0,VLOOKUP($A200,相場!$A$3:$G$46,3,0))</f>
        <v>0</v>
      </c>
      <c r="J200" s="18">
        <f>IF(G200=0,0,VLOOKUP($A200,相場!$A$3:$G$46,4,0))</f>
        <v>0</v>
      </c>
      <c r="K200" s="18">
        <f>IF(SUM(H200:J200)=0,0,VLOOKUP($A200,相場!$A$3:$G$46,5,0))</f>
        <v>0</v>
      </c>
      <c r="L200" s="19">
        <f t="shared" si="6"/>
        <v>0</v>
      </c>
      <c r="N200" s="93" t="str">
        <f t="shared" si="7"/>
        <v>_</v>
      </c>
    </row>
    <row r="201" spans="1:14">
      <c r="A201" s="112"/>
      <c r="B201" s="30"/>
      <c r="C201" s="31"/>
      <c r="D201" s="89"/>
      <c r="E201" s="51"/>
      <c r="F201" s="52"/>
      <c r="G201" s="53"/>
      <c r="H201" s="20">
        <f>IF(E201=0,0,VLOOKUP($A201,相場!$A$3:$G$46,2,0))</f>
        <v>0</v>
      </c>
      <c r="I201" s="18">
        <f>IF(F201=0,0,VLOOKUP($A201,相場!$A$3:$G$46,3,0))</f>
        <v>0</v>
      </c>
      <c r="J201" s="18">
        <f>IF(G201=0,0,VLOOKUP($A201,相場!$A$3:$G$46,4,0))</f>
        <v>0</v>
      </c>
      <c r="K201" s="18">
        <f>IF(SUM(H201:J201)=0,0,VLOOKUP($A201,相場!$A$3:$G$46,5,0))</f>
        <v>0</v>
      </c>
      <c r="L201" s="19">
        <f t="shared" si="6"/>
        <v>0</v>
      </c>
      <c r="N201" s="93" t="str">
        <f t="shared" si="7"/>
        <v>_</v>
      </c>
    </row>
    <row r="202" spans="1:14">
      <c r="A202" s="112"/>
      <c r="B202" s="30"/>
      <c r="C202" s="31"/>
      <c r="D202" s="89"/>
      <c r="E202" s="51"/>
      <c r="F202" s="52"/>
      <c r="G202" s="53"/>
      <c r="H202" s="20">
        <f>IF(E202=0,0,VLOOKUP($A202,相場!$A$3:$G$46,2,0))</f>
        <v>0</v>
      </c>
      <c r="I202" s="18">
        <f>IF(F202=0,0,VLOOKUP($A202,相場!$A$3:$G$46,3,0))</f>
        <v>0</v>
      </c>
      <c r="J202" s="18">
        <f>IF(G202=0,0,VLOOKUP($A202,相場!$A$3:$G$46,4,0))</f>
        <v>0</v>
      </c>
      <c r="K202" s="18">
        <f>IF(SUM(H202:J202)=0,0,VLOOKUP($A202,相場!$A$3:$G$46,5,0))</f>
        <v>0</v>
      </c>
      <c r="L202" s="19">
        <f t="shared" si="6"/>
        <v>0</v>
      </c>
      <c r="N202" s="93" t="str">
        <f t="shared" si="7"/>
        <v>_</v>
      </c>
    </row>
  </sheetData>
  <autoFilter ref="A2:D202" xr:uid="{A315773A-CD00-43C6-9C95-E8235ED86A8C}"/>
  <phoneticPr fontId="2"/>
  <dataValidations count="2">
    <dataValidation imeMode="off" allowBlank="1" showInputMessage="1" showErrorMessage="1" sqref="A3:B202 E3:G202" xr:uid="{1CE9A0FA-9462-4920-A493-F322AB7FA381}"/>
    <dataValidation imeMode="on" allowBlank="1" showInputMessage="1" showErrorMessage="1" sqref="D3:D202" xr:uid="{465B1D43-6B54-4CD9-A256-F45BA3E54552}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 xr:uid="{239B33FD-E7CD-427B-BDF6-B349AE1A620A}">
          <x14:formula1>
            <xm:f>マスタ!$C$4:$C$17</xm:f>
          </x14:formula1>
          <xm:sqref>C3:C202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B894-287E-421F-8897-4424CFFDF4AD}">
  <sheetPr>
    <tabColor rgb="FFFF0000"/>
  </sheetPr>
  <dimension ref="A1:T83"/>
  <sheetViews>
    <sheetView showGridLines="0" workbookViewId="0">
      <pane ySplit="4" topLeftCell="A5" activePane="bottomLeft" state="frozen"/>
      <selection sqref="A1:XFD1048576"/>
      <selection pane="bottomLeft" activeCell="Q16" sqref="Q16"/>
    </sheetView>
  </sheetViews>
  <sheetFormatPr defaultColWidth="10" defaultRowHeight="12"/>
  <cols>
    <col min="1" max="1" width="10" style="113"/>
    <col min="2" max="5" width="10" style="79"/>
    <col min="7" max="13" width="10" style="80"/>
    <col min="15" max="18" width="10" style="80"/>
    <col min="19" max="19" width="10" style="7"/>
  </cols>
  <sheetData>
    <row r="1" spans="1:20">
      <c r="A1" s="125" t="s">
        <v>37</v>
      </c>
      <c r="B1" s="85">
        <v>44667</v>
      </c>
    </row>
    <row r="3" spans="1:20">
      <c r="A3" s="126" t="s">
        <v>3</v>
      </c>
      <c r="B3" s="83" t="s">
        <v>38</v>
      </c>
      <c r="C3" s="83" t="s">
        <v>39</v>
      </c>
      <c r="D3" s="83" t="s">
        <v>41</v>
      </c>
      <c r="E3" s="83" t="s">
        <v>40</v>
      </c>
      <c r="G3" s="94" t="s">
        <v>54</v>
      </c>
      <c r="H3" s="95"/>
      <c r="I3" s="95"/>
      <c r="J3" s="95"/>
      <c r="K3" s="95"/>
      <c r="L3" s="95"/>
      <c r="M3" s="96"/>
      <c r="O3" s="99" t="s">
        <v>58</v>
      </c>
      <c r="P3" s="99"/>
      <c r="Q3" s="99"/>
      <c r="R3" s="95"/>
      <c r="S3" s="128"/>
    </row>
    <row r="4" spans="1:20">
      <c r="A4" s="111"/>
      <c r="B4" s="84"/>
      <c r="C4" s="84"/>
      <c r="D4" s="84"/>
      <c r="E4" s="84"/>
      <c r="G4" s="97" t="s">
        <v>30</v>
      </c>
      <c r="H4" s="97" t="s">
        <v>28</v>
      </c>
      <c r="I4" s="97" t="s">
        <v>42</v>
      </c>
      <c r="J4" s="97" t="s">
        <v>45</v>
      </c>
      <c r="K4" s="97" t="s">
        <v>2</v>
      </c>
      <c r="L4" s="97"/>
      <c r="M4" s="97"/>
      <c r="O4" s="97" t="s">
        <v>68</v>
      </c>
      <c r="P4" s="97" t="s">
        <v>72</v>
      </c>
      <c r="Q4" s="97" t="s">
        <v>55</v>
      </c>
      <c r="R4" s="97" t="s">
        <v>57</v>
      </c>
      <c r="S4" s="129" t="s">
        <v>56</v>
      </c>
    </row>
    <row r="5" spans="1:20">
      <c r="A5" s="127">
        <f>B1</f>
        <v>44667</v>
      </c>
      <c r="B5" s="82">
        <f>SUMIF(収入!$A$3:$A$163,$A5,収入!$J$3:$J$163)</f>
        <v>0</v>
      </c>
      <c r="C5" s="81">
        <f>SUMIF(費用!$A$3:$A$202,$A5,費用!$L$3:$L$202)</f>
        <v>172797</v>
      </c>
      <c r="D5" s="81">
        <f>B5-C5</f>
        <v>-172797</v>
      </c>
      <c r="E5" s="81">
        <f>IF(SUM(B5:D83)=0,0,SUM($D$5:D5))</f>
        <v>-172797</v>
      </c>
      <c r="G5" s="98">
        <f>SUMIF(費用!$N$3:$N$202,CONCATENATE($A5,"_",G$4),費用!$L$3:$L$202)</f>
        <v>0</v>
      </c>
      <c r="H5" s="98">
        <f>SUMIF(費用!$N$3:$N$202,CONCATENATE($A5,"_",H$4),費用!$L$3:$L$202)</f>
        <v>0</v>
      </c>
      <c r="I5" s="98">
        <f>SUMIF(費用!$N$3:$N$202,CONCATENATE($A5,"_",I$4),費用!$L$3:$L$202)</f>
        <v>0</v>
      </c>
      <c r="J5" s="98">
        <f>SUMIF(費用!$N$3:$N$202,CONCATENATE($A5,"_",J$4),費用!$L$3:$L$202)</f>
        <v>0</v>
      </c>
      <c r="K5" s="98">
        <f>SUMIF(費用!$N$3:$N$202,CONCATENATE($A5,"_",K$4),費用!$L$3:$L$202)</f>
        <v>172797</v>
      </c>
      <c r="L5" s="98"/>
      <c r="M5" s="98"/>
      <c r="O5" s="118">
        <f>SUMIF(収入!$A$3:$A$163,A5,収入!$D$3:$D$163)</f>
        <v>0</v>
      </c>
      <c r="P5" s="131"/>
      <c r="Q5" s="98">
        <f>IFERROR((B5/O5)*4-(G5/O5)*4,0)</f>
        <v>0</v>
      </c>
      <c r="R5" s="98">
        <f t="shared" ref="R5:R11" si="0">IFERROR(ROUNDUP(E5/-Q5,0),0)</f>
        <v>0</v>
      </c>
      <c r="S5" s="130">
        <f t="shared" ref="S5:S11" si="1">IF(R5=0,0,A5+R5)</f>
        <v>0</v>
      </c>
    </row>
    <row r="6" spans="1:20">
      <c r="A6" s="127">
        <f>A5+1</f>
        <v>44668</v>
      </c>
      <c r="B6" s="82">
        <f>SUMIF(収入!$A$3:$A$163,$A6,収入!$J$3:$J$163)</f>
        <v>4700</v>
      </c>
      <c r="C6" s="81">
        <f>SUMIF(費用!$A$3:$A$202,$A6,費用!$L$3:$L$202)</f>
        <v>935</v>
      </c>
      <c r="D6" s="81">
        <f t="shared" ref="D6:D69" si="2">B6-C6</f>
        <v>3765</v>
      </c>
      <c r="E6" s="81">
        <f>IF(SUM(B6:D84)=0,0,SUM($D$5:D6))</f>
        <v>-169032</v>
      </c>
      <c r="G6" s="98">
        <f>SUMIF(費用!$N$3:$N$202,CONCATENATE($A6,"_",G$4),費用!$L$3:$L$202)</f>
        <v>935</v>
      </c>
      <c r="H6" s="98">
        <f>SUMIF(費用!$N$3:$N$202,CONCATENATE($A6,"_",H$4),費用!$L$3:$L$202)</f>
        <v>0</v>
      </c>
      <c r="I6" s="98">
        <f>SUMIF(費用!$N$3:$N$202,CONCATENATE($A6,"_",I$4),費用!$L$3:$L$202)</f>
        <v>0</v>
      </c>
      <c r="J6" s="98">
        <f>SUMIF(費用!$N$3:$N$202,CONCATENATE($A6,"_",J$4),費用!$L$3:$L$202)</f>
        <v>0</v>
      </c>
      <c r="K6" s="98">
        <f>SUMIF(費用!$N$3:$N$202,CONCATENATE($A6,"_",K$4),費用!$L$3:$L$202)</f>
        <v>0</v>
      </c>
      <c r="L6" s="98"/>
      <c r="M6" s="98"/>
      <c r="O6" s="118">
        <f>SUMIF(収入!$A$3:$A$163,A6,収入!$D$3:$D$163)</f>
        <v>2</v>
      </c>
      <c r="P6" s="131">
        <v>2</v>
      </c>
      <c r="Q6" s="98">
        <f>IFERROR((B6/O6)*P6-(G6/O6)*P6,0)</f>
        <v>3765</v>
      </c>
      <c r="R6" s="98">
        <f t="shared" si="0"/>
        <v>45</v>
      </c>
      <c r="S6" s="130">
        <f t="shared" si="1"/>
        <v>44713</v>
      </c>
    </row>
    <row r="7" spans="1:20">
      <c r="A7" s="127">
        <f t="shared" ref="A7:A70" si="3">A6+1</f>
        <v>44669</v>
      </c>
      <c r="B7" s="82">
        <f>SUMIF(収入!$A$3:$A$163,$A7,収入!$J$3:$J$163)</f>
        <v>5002</v>
      </c>
      <c r="C7" s="81">
        <f>SUMIF(費用!$A$3:$A$202,$A7,費用!$L$3:$L$202)</f>
        <v>957</v>
      </c>
      <c r="D7" s="81">
        <f t="shared" si="2"/>
        <v>4045</v>
      </c>
      <c r="E7" s="81">
        <f>IF(SUM(B7:D85)=0,0,SUM($D$5:D7))</f>
        <v>-164987</v>
      </c>
      <c r="G7" s="98">
        <f>SUMIF(費用!$N$3:$N$202,CONCATENATE($A7,"_",G$4),費用!$L$3:$L$202)</f>
        <v>957</v>
      </c>
      <c r="H7" s="98">
        <f>SUMIF(費用!$N$3:$N$202,CONCATENATE($A7,"_",H$4),費用!$L$3:$L$202)</f>
        <v>0</v>
      </c>
      <c r="I7" s="98">
        <f>SUMIF(費用!$N$3:$N$202,CONCATENATE($A7,"_",I$4),費用!$L$3:$L$202)</f>
        <v>0</v>
      </c>
      <c r="J7" s="98">
        <f>SUMIF(費用!$N$3:$N$202,CONCATENATE($A7,"_",J$4),費用!$L$3:$L$202)</f>
        <v>0</v>
      </c>
      <c r="K7" s="98">
        <f>SUMIF(費用!$N$3:$N$202,CONCATENATE($A7,"_",K$4),費用!$L$3:$L$202)</f>
        <v>0</v>
      </c>
      <c r="L7" s="98"/>
      <c r="M7" s="98"/>
      <c r="O7" s="118">
        <f>SUMIF(収入!$A$3:$A$163,A7,収入!$D$3:$D$163)</f>
        <v>2</v>
      </c>
      <c r="P7" s="131">
        <v>2</v>
      </c>
      <c r="Q7" s="98">
        <f t="shared" ref="Q7:Q70" si="4">IFERROR((B7/O7)*P7-(G7/O7)*P7,0)</f>
        <v>4045</v>
      </c>
      <c r="R7" s="98">
        <f t="shared" si="0"/>
        <v>41</v>
      </c>
      <c r="S7" s="130">
        <f t="shared" si="1"/>
        <v>44710</v>
      </c>
    </row>
    <row r="8" spans="1:20">
      <c r="A8" s="127">
        <f t="shared" si="3"/>
        <v>44670</v>
      </c>
      <c r="B8" s="82">
        <f>SUMIF(収入!$A$3:$A$163,$A8,収入!$J$3:$J$163)</f>
        <v>4830</v>
      </c>
      <c r="C8" s="81">
        <f>SUMIF(費用!$A$3:$A$202,$A8,費用!$L$3:$L$202)</f>
        <v>377139</v>
      </c>
      <c r="D8" s="81">
        <f t="shared" si="2"/>
        <v>-372309</v>
      </c>
      <c r="E8" s="81">
        <f>IF(SUM(B8:D86)=0,0,SUM($D$5:D8))</f>
        <v>-537296</v>
      </c>
      <c r="G8" s="98">
        <f>SUMIF(費用!$N$3:$N$202,CONCATENATE($A8,"_",G$4),費用!$L$3:$L$202)</f>
        <v>979</v>
      </c>
      <c r="H8" s="98">
        <f>SUMIF(費用!$N$3:$N$202,CONCATENATE($A8,"_",H$4),費用!$L$3:$L$202)</f>
        <v>10539</v>
      </c>
      <c r="I8" s="98">
        <f>SUMIF(費用!$N$3:$N$202,CONCATENATE($A8,"_",I$4),費用!$L$3:$L$202)</f>
        <v>0</v>
      </c>
      <c r="J8" s="98">
        <f>SUMIF(費用!$N$3:$N$202,CONCATENATE($A8,"_",J$4),費用!$L$3:$L$202)</f>
        <v>0</v>
      </c>
      <c r="K8" s="98">
        <f>SUMIF(費用!$N$3:$N$202,CONCATENATE($A8,"_",K$4),費用!$L$3:$L$202)</f>
        <v>365621</v>
      </c>
      <c r="L8" s="98"/>
      <c r="M8" s="98"/>
      <c r="O8" s="118">
        <f>SUMIF(収入!$A$3:$A$163,A8,収入!$D$3:$D$163)</f>
        <v>2</v>
      </c>
      <c r="P8" s="131">
        <v>4</v>
      </c>
      <c r="Q8" s="98">
        <f t="shared" si="4"/>
        <v>7702</v>
      </c>
      <c r="R8" s="98">
        <f t="shared" si="0"/>
        <v>70</v>
      </c>
      <c r="S8" s="130">
        <f t="shared" si="1"/>
        <v>44740</v>
      </c>
    </row>
    <row r="9" spans="1:20">
      <c r="A9" s="127">
        <f t="shared" si="3"/>
        <v>44671</v>
      </c>
      <c r="B9" s="82">
        <f>SUMIF(収入!$A$3:$A$163,$A9,収入!$J$3:$J$163)</f>
        <v>14182</v>
      </c>
      <c r="C9" s="81">
        <f>SUMIF(費用!$A$3:$A$202,$A9,費用!$L$3:$L$202)</f>
        <v>20270</v>
      </c>
      <c r="D9" s="81">
        <f t="shared" si="2"/>
        <v>-6088</v>
      </c>
      <c r="E9" s="81">
        <f>IF(SUM(B9:D87)=0,0,SUM($D$5:D9))</f>
        <v>-543384</v>
      </c>
      <c r="G9" s="98">
        <f>SUMIF(費用!$N$3:$N$202,CONCATENATE($A9,"_",G$4),費用!$L$3:$L$202)</f>
        <v>2287</v>
      </c>
      <c r="H9" s="98">
        <f>SUMIF(費用!$N$3:$N$202,CONCATENATE($A9,"_",H$4),費用!$L$3:$L$202)</f>
        <v>8533</v>
      </c>
      <c r="I9" s="98">
        <f>SUMIF(費用!$N$3:$N$202,CONCATENATE($A9,"_",I$4),費用!$L$3:$L$202)</f>
        <v>5689</v>
      </c>
      <c r="J9" s="98">
        <f>SUMIF(費用!$N$3:$N$202,CONCATENATE($A9,"_",J$4),費用!$L$3:$L$202)</f>
        <v>3761</v>
      </c>
      <c r="K9" s="98">
        <f>SUMIF(費用!$N$3:$N$202,CONCATENATE($A9,"_",K$4),費用!$L$3:$L$202)</f>
        <v>0</v>
      </c>
      <c r="L9" s="98"/>
      <c r="M9" s="98"/>
      <c r="O9" s="118">
        <f>SUMIF(収入!$A$3:$A$163,A9,収入!$D$3:$D$163)</f>
        <v>4.5</v>
      </c>
      <c r="P9" s="131">
        <v>4</v>
      </c>
      <c r="Q9" s="98">
        <f t="shared" si="4"/>
        <v>10573.333333333334</v>
      </c>
      <c r="R9" s="98">
        <f t="shared" si="0"/>
        <v>52</v>
      </c>
      <c r="S9" s="130">
        <f t="shared" si="1"/>
        <v>44723</v>
      </c>
    </row>
    <row r="10" spans="1:20">
      <c r="A10" s="127">
        <f t="shared" si="3"/>
        <v>44672</v>
      </c>
      <c r="B10" s="82">
        <f>SUMIF(収入!$A$3:$A$163,$A10,収入!$J$3:$J$163)</f>
        <v>13326</v>
      </c>
      <c r="C10" s="81">
        <f>SUMIF(費用!$A$3:$A$202,$A10,費用!$L$3:$L$202)</f>
        <v>13204</v>
      </c>
      <c r="D10" s="81">
        <f t="shared" si="2"/>
        <v>122</v>
      </c>
      <c r="E10" s="81">
        <f>IF(SUM(B10:D88)=0,0,SUM($D$5:D10))</f>
        <v>-543262</v>
      </c>
      <c r="G10" s="98">
        <f>SUMIF(費用!$N$3:$N$202,CONCATENATE($A10,"_",G$4),費用!$L$3:$L$202)</f>
        <v>1148</v>
      </c>
      <c r="H10" s="98">
        <f>SUMIF(費用!$N$3:$N$202,CONCATENATE($A10,"_",H$4),費用!$L$3:$L$202)</f>
        <v>12056</v>
      </c>
      <c r="I10" s="98">
        <f>SUMIF(費用!$N$3:$N$202,CONCATENATE($A10,"_",I$4),費用!$L$3:$L$202)</f>
        <v>0</v>
      </c>
      <c r="J10" s="98">
        <f>SUMIF(費用!$N$3:$N$202,CONCATENATE($A10,"_",J$4),費用!$L$3:$L$202)</f>
        <v>0</v>
      </c>
      <c r="K10" s="98">
        <f>SUMIF(費用!$N$3:$N$202,CONCATENATE($A10,"_",K$4),費用!$L$3:$L$202)</f>
        <v>0</v>
      </c>
      <c r="L10" s="98"/>
      <c r="M10" s="98"/>
      <c r="O10" s="118">
        <f>SUMIF(収入!$A$3:$A$163,A10,収入!$D$3:$D$163)</f>
        <v>4</v>
      </c>
      <c r="P10" s="131">
        <v>4</v>
      </c>
      <c r="Q10" s="98">
        <f t="shared" si="4"/>
        <v>12178</v>
      </c>
      <c r="R10" s="98">
        <f t="shared" si="0"/>
        <v>45</v>
      </c>
      <c r="S10" s="130">
        <f t="shared" si="1"/>
        <v>44717</v>
      </c>
    </row>
    <row r="11" spans="1:20">
      <c r="A11" s="127">
        <f t="shared" si="3"/>
        <v>44673</v>
      </c>
      <c r="B11" s="82">
        <f>SUMIF(収入!$A$3:$A$163,$A11,収入!$J$3:$J$163)</f>
        <v>14793</v>
      </c>
      <c r="C11" s="81">
        <f>SUMIF(費用!$A$3:$A$202,$A11,費用!$L$3:$L$202)</f>
        <v>6927</v>
      </c>
      <c r="D11" s="81">
        <f t="shared" si="2"/>
        <v>7866</v>
      </c>
      <c r="E11" s="81">
        <f>IF(SUM(B11:D89)=0,0,SUM($D$5:D11))</f>
        <v>-535396</v>
      </c>
      <c r="G11" s="98">
        <f>SUMIF(費用!$N$3:$N$202,CONCATENATE($A11,"_",G$4),費用!$L$3:$L$202)</f>
        <v>3387</v>
      </c>
      <c r="H11" s="98">
        <f>SUMIF(費用!$N$3:$N$202,CONCATENATE($A11,"_",H$4),費用!$L$3:$L$202)</f>
        <v>3540</v>
      </c>
      <c r="I11" s="98">
        <f>SUMIF(費用!$N$3:$N$202,CONCATENATE($A11,"_",I$4),費用!$L$3:$L$202)</f>
        <v>0</v>
      </c>
      <c r="J11" s="98">
        <f>SUMIF(費用!$N$3:$N$202,CONCATENATE($A11,"_",J$4),費用!$L$3:$L$202)</f>
        <v>0</v>
      </c>
      <c r="K11" s="98">
        <f>SUMIF(費用!$N$3:$N$202,CONCATENATE($A11,"_",K$4),費用!$L$3:$L$202)</f>
        <v>0</v>
      </c>
      <c r="L11" s="98"/>
      <c r="M11" s="98"/>
      <c r="O11" s="118">
        <f>SUMIF(収入!$A$3:$A$163,A11,収入!$D$3:$D$163)</f>
        <v>4</v>
      </c>
      <c r="P11" s="131">
        <v>4</v>
      </c>
      <c r="Q11" s="98">
        <f t="shared" si="4"/>
        <v>11406</v>
      </c>
      <c r="R11" s="98">
        <f t="shared" si="0"/>
        <v>47</v>
      </c>
      <c r="S11" s="130">
        <f t="shared" si="1"/>
        <v>44720</v>
      </c>
    </row>
    <row r="12" spans="1:20">
      <c r="A12" s="127">
        <f t="shared" si="3"/>
        <v>44674</v>
      </c>
      <c r="B12" s="82">
        <f>SUMIF(収入!$A$3:$A$163,$A12,収入!$J$3:$J$163)</f>
        <v>15494</v>
      </c>
      <c r="C12" s="81">
        <f>SUMIF(費用!$A$3:$A$202,$A12,費用!$L$3:$L$202)</f>
        <v>31198</v>
      </c>
      <c r="D12" s="81">
        <f t="shared" si="2"/>
        <v>-15704</v>
      </c>
      <c r="E12" s="81">
        <f>IF(SUM(B12:D90)=0,0,SUM($D$5:D12))</f>
        <v>-551100</v>
      </c>
      <c r="G12" s="98">
        <f>SUMIF(費用!$N$3:$N$202,CONCATENATE($A12,"_",G$4),費用!$L$3:$L$202)</f>
        <v>0</v>
      </c>
      <c r="H12" s="98">
        <f>SUMIF(費用!$N$3:$N$202,CONCATENATE($A12,"_",H$4),費用!$L$3:$L$202)</f>
        <v>31198</v>
      </c>
      <c r="I12" s="98">
        <f>SUMIF(費用!$N$3:$N$202,CONCATENATE($A12,"_",I$4),費用!$L$3:$L$202)</f>
        <v>0</v>
      </c>
      <c r="J12" s="98">
        <f>SUMIF(費用!$N$3:$N$202,CONCATENATE($A12,"_",J$4),費用!$L$3:$L$202)</f>
        <v>0</v>
      </c>
      <c r="K12" s="98">
        <f>SUMIF(費用!$N$3:$N$202,CONCATENATE($A12,"_",K$4),費用!$L$3:$L$202)</f>
        <v>0</v>
      </c>
      <c r="L12" s="98"/>
      <c r="M12" s="98"/>
      <c r="O12" s="118">
        <f>SUMIF(収入!$A$3:$A$163,A12,収入!$D$3:$D$163)</f>
        <v>4</v>
      </c>
      <c r="P12" s="131">
        <v>4</v>
      </c>
      <c r="Q12" s="98">
        <f t="shared" si="4"/>
        <v>15494</v>
      </c>
      <c r="R12" s="98">
        <f t="shared" ref="R12:R75" si="5">IFERROR(ROUNDUP(E12/-Q12,0),0)</f>
        <v>36</v>
      </c>
      <c r="S12" s="130">
        <f t="shared" ref="S12:S75" si="6">IF(R12=0,0,A12+R12)</f>
        <v>44710</v>
      </c>
    </row>
    <row r="13" spans="1:20">
      <c r="A13" s="127">
        <f t="shared" si="3"/>
        <v>44675</v>
      </c>
      <c r="B13" s="82">
        <f>SUMIF(収入!$A$3:$A$163,$A13,収入!$J$3:$J$163)</f>
        <v>9280</v>
      </c>
      <c r="C13" s="81">
        <f>SUMIF(費用!$A$3:$A$202,$A13,費用!$L$3:$L$202)</f>
        <v>8169</v>
      </c>
      <c r="D13" s="81">
        <f t="shared" si="2"/>
        <v>1111</v>
      </c>
      <c r="E13" s="81">
        <f>IF(SUM(B13:D91)=0,0,SUM($D$5:D13))</f>
        <v>-549989</v>
      </c>
      <c r="G13" s="98">
        <f>SUMIF(費用!$N$3:$N$202,CONCATENATE($A13,"_",G$4),費用!$L$3:$L$202)</f>
        <v>1336</v>
      </c>
      <c r="H13" s="98">
        <f>SUMIF(費用!$N$3:$N$202,CONCATENATE($A13,"_",H$4),費用!$L$3:$L$202)</f>
        <v>6833</v>
      </c>
      <c r="I13" s="98">
        <f>SUMIF(費用!$N$3:$N$202,CONCATENATE($A13,"_",I$4),費用!$L$3:$L$202)</f>
        <v>0</v>
      </c>
      <c r="J13" s="98">
        <f>SUMIF(費用!$N$3:$N$202,CONCATENATE($A13,"_",J$4),費用!$L$3:$L$202)</f>
        <v>0</v>
      </c>
      <c r="K13" s="98">
        <f>SUMIF(費用!$N$3:$N$202,CONCATENATE($A13,"_",K$4),費用!$L$3:$L$202)</f>
        <v>0</v>
      </c>
      <c r="L13" s="98"/>
      <c r="M13" s="98"/>
      <c r="O13" s="118">
        <f>SUMIF(収入!$A$3:$A$163,A13,収入!$D$3:$D$163)</f>
        <v>2.2000000000000002</v>
      </c>
      <c r="P13" s="131">
        <v>4</v>
      </c>
      <c r="Q13" s="98">
        <f t="shared" si="4"/>
        <v>14443.636363636364</v>
      </c>
      <c r="R13" s="98">
        <f t="shared" si="5"/>
        <v>39</v>
      </c>
      <c r="S13" s="130">
        <f t="shared" si="6"/>
        <v>44714</v>
      </c>
    </row>
    <row r="14" spans="1:20">
      <c r="A14" s="127">
        <f t="shared" si="3"/>
        <v>44676</v>
      </c>
      <c r="B14" s="82">
        <f>SUMIF(収入!$A$3:$A$163,$A14,収入!$J$3:$J$163)</f>
        <v>0</v>
      </c>
      <c r="C14" s="81">
        <f>SUMIF(費用!$A$3:$A$202,$A14,費用!$L$3:$L$202)</f>
        <v>0</v>
      </c>
      <c r="D14" s="81">
        <f t="shared" si="2"/>
        <v>0</v>
      </c>
      <c r="E14" s="81">
        <f>IF(SUM(B14:D92)=0,0,SUM($D$5:D14))</f>
        <v>-549989</v>
      </c>
      <c r="G14" s="98">
        <f>SUMIF(費用!$N$3:$N$202,CONCATENATE($A14,"_",G$4),費用!$L$3:$L$202)</f>
        <v>0</v>
      </c>
      <c r="H14" s="98">
        <f>SUMIF(費用!$N$3:$N$202,CONCATENATE($A14,"_",H$4),費用!$L$3:$L$202)</f>
        <v>0</v>
      </c>
      <c r="I14" s="98">
        <f>SUMIF(費用!$N$3:$N$202,CONCATENATE($A14,"_",I$4),費用!$L$3:$L$202)</f>
        <v>0</v>
      </c>
      <c r="J14" s="98">
        <f>SUMIF(費用!$N$3:$N$202,CONCATENATE($A14,"_",J$4),費用!$L$3:$L$202)</f>
        <v>0</v>
      </c>
      <c r="K14" s="98">
        <f>SUMIF(費用!$N$3:$N$202,CONCATENATE($A14,"_",K$4),費用!$L$3:$L$202)</f>
        <v>0</v>
      </c>
      <c r="L14" s="98"/>
      <c r="M14" s="98"/>
      <c r="O14" s="118">
        <f>SUMIF(収入!$A$3:$A$163,A14,収入!$D$3:$D$163)</f>
        <v>0</v>
      </c>
      <c r="P14" s="131">
        <v>4</v>
      </c>
      <c r="Q14" s="98">
        <f t="shared" si="4"/>
        <v>0</v>
      </c>
      <c r="R14" s="98">
        <f t="shared" si="5"/>
        <v>0</v>
      </c>
      <c r="S14" s="130">
        <f t="shared" si="6"/>
        <v>0</v>
      </c>
      <c r="T14" t="s">
        <v>67</v>
      </c>
    </row>
    <row r="15" spans="1:20">
      <c r="A15" s="127">
        <f t="shared" si="3"/>
        <v>44677</v>
      </c>
      <c r="B15" s="82">
        <f>SUMIF(収入!$A$3:$A$163,$A15,収入!$J$3:$J$163)</f>
        <v>0</v>
      </c>
      <c r="C15" s="81">
        <f>SUMIF(費用!$A$3:$A$202,$A15,費用!$L$3:$L$202)</f>
        <v>0</v>
      </c>
      <c r="D15" s="81">
        <f t="shared" si="2"/>
        <v>0</v>
      </c>
      <c r="E15" s="81">
        <f>IF(SUM(B15:D93)=0,0,SUM($D$5:D15))</f>
        <v>-549989</v>
      </c>
      <c r="G15" s="98">
        <f>SUMIF(費用!$N$3:$N$202,CONCATENATE($A15,"_",G$4),費用!$L$3:$L$202)</f>
        <v>0</v>
      </c>
      <c r="H15" s="98">
        <f>SUMIF(費用!$N$3:$N$202,CONCATENATE($A15,"_",H$4),費用!$L$3:$L$202)</f>
        <v>0</v>
      </c>
      <c r="I15" s="98">
        <f>SUMIF(費用!$N$3:$N$202,CONCATENATE($A15,"_",I$4),費用!$L$3:$L$202)</f>
        <v>0</v>
      </c>
      <c r="J15" s="98">
        <f>SUMIF(費用!$N$3:$N$202,CONCATENATE($A15,"_",J$4),費用!$L$3:$L$202)</f>
        <v>0</v>
      </c>
      <c r="K15" s="98">
        <f>SUMIF(費用!$N$3:$N$202,CONCATENATE($A15,"_",K$4),費用!$L$3:$L$202)</f>
        <v>0</v>
      </c>
      <c r="L15" s="98"/>
      <c r="M15" s="98"/>
      <c r="O15" s="118">
        <f>SUMIF(収入!$A$3:$A$163,A15,収入!$D$3:$D$163)</f>
        <v>0</v>
      </c>
      <c r="P15" s="131">
        <v>4</v>
      </c>
      <c r="Q15" s="98">
        <f t="shared" si="4"/>
        <v>0</v>
      </c>
      <c r="R15" s="98">
        <f t="shared" si="5"/>
        <v>0</v>
      </c>
      <c r="S15" s="130">
        <f t="shared" si="6"/>
        <v>0</v>
      </c>
    </row>
    <row r="16" spans="1:20">
      <c r="A16" s="127">
        <f t="shared" si="3"/>
        <v>44678</v>
      </c>
      <c r="B16" s="82">
        <f>SUMIF(収入!$A$3:$A$163,$A16,収入!$J$3:$J$163)</f>
        <v>13339</v>
      </c>
      <c r="C16" s="81">
        <f>SUMIF(費用!$A$3:$A$202,$A16,費用!$L$3:$L$202)</f>
        <v>10250</v>
      </c>
      <c r="D16" s="81">
        <f t="shared" si="2"/>
        <v>3089</v>
      </c>
      <c r="E16" s="81">
        <f>IF(SUM(B16:D94)=0,0,SUM($D$5:D16))</f>
        <v>-546900</v>
      </c>
      <c r="G16" s="98">
        <f>SUMIF(費用!$N$3:$N$202,CONCATENATE($A16,"_",G$4),費用!$L$3:$L$202)</f>
        <v>1883</v>
      </c>
      <c r="H16" s="98">
        <f>SUMIF(費用!$N$3:$N$202,CONCATENATE($A16,"_",H$4),費用!$L$3:$L$202)</f>
        <v>8367</v>
      </c>
      <c r="I16" s="98">
        <f>SUMIF(費用!$N$3:$N$202,CONCATENATE($A16,"_",I$4),費用!$L$3:$L$202)</f>
        <v>0</v>
      </c>
      <c r="J16" s="98">
        <f>SUMIF(費用!$N$3:$N$202,CONCATENATE($A16,"_",J$4),費用!$L$3:$L$202)</f>
        <v>0</v>
      </c>
      <c r="K16" s="98">
        <f>SUMIF(費用!$N$3:$N$202,CONCATENATE($A16,"_",K$4),費用!$L$3:$L$202)</f>
        <v>0</v>
      </c>
      <c r="L16" s="98"/>
      <c r="M16" s="98"/>
      <c r="O16" s="118">
        <f>SUMIF(収入!$A$3:$A$163,A16,収入!$D$3:$D$163)</f>
        <v>2.8</v>
      </c>
      <c r="P16" s="131">
        <v>4</v>
      </c>
      <c r="Q16" s="98">
        <f t="shared" si="4"/>
        <v>16365.714285714286</v>
      </c>
      <c r="R16" s="98">
        <f t="shared" si="5"/>
        <v>34</v>
      </c>
      <c r="S16" s="130">
        <f t="shared" si="6"/>
        <v>44712</v>
      </c>
    </row>
    <row r="17" spans="1:19">
      <c r="A17" s="127">
        <f t="shared" si="3"/>
        <v>44679</v>
      </c>
      <c r="B17" s="82">
        <f>SUMIF(収入!$A$3:$A$163,$A17,収入!$J$3:$J$163)</f>
        <v>0</v>
      </c>
      <c r="C17" s="81">
        <f>SUMIF(費用!$A$3:$A$202,$A17,費用!$L$3:$L$202)</f>
        <v>0</v>
      </c>
      <c r="D17" s="81">
        <f t="shared" si="2"/>
        <v>0</v>
      </c>
      <c r="E17" s="81">
        <f>IF(SUM(B17:D95)=0,0,SUM($D$5:D17))</f>
        <v>0</v>
      </c>
      <c r="G17" s="98">
        <f>SUMIF(費用!$N$3:$N$202,CONCATENATE($A17,"_",G$4),費用!$L$3:$L$202)</f>
        <v>0</v>
      </c>
      <c r="H17" s="98">
        <f>SUMIF(費用!$N$3:$N$202,CONCATENATE($A17,"_",H$4),費用!$L$3:$L$202)</f>
        <v>0</v>
      </c>
      <c r="I17" s="98">
        <f>SUMIF(費用!$N$3:$N$202,CONCATENATE($A17,"_",I$4),費用!$L$3:$L$202)</f>
        <v>0</v>
      </c>
      <c r="J17" s="98">
        <f>SUMIF(費用!$N$3:$N$202,CONCATENATE($A17,"_",J$4),費用!$L$3:$L$202)</f>
        <v>0</v>
      </c>
      <c r="K17" s="98">
        <f>SUMIF(費用!$N$3:$N$202,CONCATENATE($A17,"_",K$4),費用!$L$3:$L$202)</f>
        <v>0</v>
      </c>
      <c r="L17" s="98"/>
      <c r="M17" s="98"/>
      <c r="O17" s="118">
        <f>SUMIF(収入!$A$3:$A$163,A17,収入!$D$3:$D$163)</f>
        <v>0</v>
      </c>
      <c r="P17" s="131"/>
      <c r="Q17" s="98">
        <f t="shared" si="4"/>
        <v>0</v>
      </c>
      <c r="R17" s="98">
        <f t="shared" si="5"/>
        <v>0</v>
      </c>
      <c r="S17" s="130">
        <f t="shared" si="6"/>
        <v>0</v>
      </c>
    </row>
    <row r="18" spans="1:19">
      <c r="A18" s="127">
        <f t="shared" si="3"/>
        <v>44680</v>
      </c>
      <c r="B18" s="82">
        <f>SUMIF(収入!$A$3:$A$163,$A18,収入!$J$3:$J$163)</f>
        <v>0</v>
      </c>
      <c r="C18" s="81">
        <f>SUMIF(費用!$A$3:$A$202,$A18,費用!$L$3:$L$202)</f>
        <v>0</v>
      </c>
      <c r="D18" s="81">
        <f t="shared" si="2"/>
        <v>0</v>
      </c>
      <c r="E18" s="81">
        <f>IF(SUM(B18:D96)=0,0,SUM($D$5:D18))</f>
        <v>0</v>
      </c>
      <c r="G18" s="98">
        <f>SUMIF(費用!$N$3:$N$202,CONCATENATE($A18,"_",G$4),費用!$L$3:$L$202)</f>
        <v>0</v>
      </c>
      <c r="H18" s="98">
        <f>SUMIF(費用!$N$3:$N$202,CONCATENATE($A18,"_",H$4),費用!$L$3:$L$202)</f>
        <v>0</v>
      </c>
      <c r="I18" s="98">
        <f>SUMIF(費用!$N$3:$N$202,CONCATENATE($A18,"_",I$4),費用!$L$3:$L$202)</f>
        <v>0</v>
      </c>
      <c r="J18" s="98">
        <f>SUMIF(費用!$N$3:$N$202,CONCATENATE($A18,"_",J$4),費用!$L$3:$L$202)</f>
        <v>0</v>
      </c>
      <c r="K18" s="98">
        <f>SUMIF(費用!$N$3:$N$202,CONCATENATE($A18,"_",K$4),費用!$L$3:$L$202)</f>
        <v>0</v>
      </c>
      <c r="L18" s="98"/>
      <c r="M18" s="98"/>
      <c r="O18" s="118">
        <f>SUMIF(収入!$A$3:$A$163,A18,収入!$D$3:$D$163)</f>
        <v>0</v>
      </c>
      <c r="P18" s="131"/>
      <c r="Q18" s="98">
        <f t="shared" si="4"/>
        <v>0</v>
      </c>
      <c r="R18" s="98">
        <f t="shared" si="5"/>
        <v>0</v>
      </c>
      <c r="S18" s="130">
        <f t="shared" si="6"/>
        <v>0</v>
      </c>
    </row>
    <row r="19" spans="1:19">
      <c r="A19" s="127">
        <f t="shared" si="3"/>
        <v>44681</v>
      </c>
      <c r="B19" s="82">
        <f>SUMIF(収入!$A$3:$A$163,$A19,収入!$J$3:$J$163)</f>
        <v>0</v>
      </c>
      <c r="C19" s="81">
        <f>SUMIF(費用!$A$3:$A$202,$A19,費用!$L$3:$L$202)</f>
        <v>0</v>
      </c>
      <c r="D19" s="81">
        <f t="shared" si="2"/>
        <v>0</v>
      </c>
      <c r="E19" s="81">
        <f>IF(SUM(B19:D97)=0,0,SUM($D$5:D19))</f>
        <v>0</v>
      </c>
      <c r="G19" s="98">
        <f>SUMIF(費用!$N$3:$N$202,CONCATENATE($A19,"_",G$4),費用!$L$3:$L$202)</f>
        <v>0</v>
      </c>
      <c r="H19" s="98">
        <f>SUMIF(費用!$N$3:$N$202,CONCATENATE($A19,"_",H$4),費用!$L$3:$L$202)</f>
        <v>0</v>
      </c>
      <c r="I19" s="98">
        <f>SUMIF(費用!$N$3:$N$202,CONCATENATE($A19,"_",I$4),費用!$L$3:$L$202)</f>
        <v>0</v>
      </c>
      <c r="J19" s="98">
        <f>SUMIF(費用!$N$3:$N$202,CONCATENATE($A19,"_",J$4),費用!$L$3:$L$202)</f>
        <v>0</v>
      </c>
      <c r="K19" s="98">
        <f>SUMIF(費用!$N$3:$N$202,CONCATENATE($A19,"_",K$4),費用!$L$3:$L$202)</f>
        <v>0</v>
      </c>
      <c r="L19" s="98"/>
      <c r="M19" s="98"/>
      <c r="O19" s="118">
        <f>SUMIF(収入!$A$3:$A$163,A19,収入!$D$3:$D$163)</f>
        <v>0</v>
      </c>
      <c r="P19" s="131"/>
      <c r="Q19" s="98">
        <f t="shared" si="4"/>
        <v>0</v>
      </c>
      <c r="R19" s="98">
        <f t="shared" si="5"/>
        <v>0</v>
      </c>
      <c r="S19" s="130">
        <f t="shared" si="6"/>
        <v>0</v>
      </c>
    </row>
    <row r="20" spans="1:19">
      <c r="A20" s="127">
        <f t="shared" si="3"/>
        <v>44682</v>
      </c>
      <c r="B20" s="82">
        <f>SUMIF(収入!$A$3:$A$163,$A20,収入!$J$3:$J$163)</f>
        <v>0</v>
      </c>
      <c r="C20" s="81">
        <f>SUMIF(費用!$A$3:$A$202,$A20,費用!$L$3:$L$202)</f>
        <v>0</v>
      </c>
      <c r="D20" s="81">
        <f t="shared" si="2"/>
        <v>0</v>
      </c>
      <c r="E20" s="81">
        <f>IF(SUM(B20:D98)=0,0,SUM($D$5:D20))</f>
        <v>0</v>
      </c>
      <c r="G20" s="98">
        <f>SUMIF(費用!$N$3:$N$202,CONCATENATE($A20,"_",G$4),費用!$L$3:$L$202)</f>
        <v>0</v>
      </c>
      <c r="H20" s="98">
        <f>SUMIF(費用!$N$3:$N$202,CONCATENATE($A20,"_",H$4),費用!$L$3:$L$202)</f>
        <v>0</v>
      </c>
      <c r="I20" s="98">
        <f>SUMIF(費用!$N$3:$N$202,CONCATENATE($A20,"_",I$4),費用!$L$3:$L$202)</f>
        <v>0</v>
      </c>
      <c r="J20" s="98">
        <f>SUMIF(費用!$N$3:$N$202,CONCATENATE($A20,"_",J$4),費用!$L$3:$L$202)</f>
        <v>0</v>
      </c>
      <c r="K20" s="98">
        <f>SUMIF(費用!$N$3:$N$202,CONCATENATE($A20,"_",K$4),費用!$L$3:$L$202)</f>
        <v>0</v>
      </c>
      <c r="L20" s="98"/>
      <c r="M20" s="98"/>
      <c r="O20" s="118">
        <f>SUMIF(収入!$A$3:$A$163,A20,収入!$D$3:$D$163)</f>
        <v>0</v>
      </c>
      <c r="P20" s="131"/>
      <c r="Q20" s="98">
        <f t="shared" si="4"/>
        <v>0</v>
      </c>
      <c r="R20" s="98">
        <f t="shared" si="5"/>
        <v>0</v>
      </c>
      <c r="S20" s="130">
        <f t="shared" si="6"/>
        <v>0</v>
      </c>
    </row>
    <row r="21" spans="1:19">
      <c r="A21" s="127">
        <f t="shared" si="3"/>
        <v>44683</v>
      </c>
      <c r="B21" s="82">
        <f>SUMIF(収入!$A$3:$A$163,$A21,収入!$J$3:$J$163)</f>
        <v>0</v>
      </c>
      <c r="C21" s="81">
        <f>SUMIF(費用!$A$3:$A$202,$A21,費用!$L$3:$L$202)</f>
        <v>0</v>
      </c>
      <c r="D21" s="81">
        <f t="shared" si="2"/>
        <v>0</v>
      </c>
      <c r="E21" s="81">
        <f>IF(SUM(B21:D99)=0,0,SUM($D$5:D21))</f>
        <v>0</v>
      </c>
      <c r="G21" s="98">
        <f>SUMIF(費用!$N$3:$N$202,CONCATENATE($A21,"_",G$4),費用!$L$3:$L$202)</f>
        <v>0</v>
      </c>
      <c r="H21" s="98">
        <f>SUMIF(費用!$N$3:$N$202,CONCATENATE($A21,"_",H$4),費用!$L$3:$L$202)</f>
        <v>0</v>
      </c>
      <c r="I21" s="98">
        <f>SUMIF(費用!$N$3:$N$202,CONCATENATE($A21,"_",I$4),費用!$L$3:$L$202)</f>
        <v>0</v>
      </c>
      <c r="J21" s="98">
        <f>SUMIF(費用!$N$3:$N$202,CONCATENATE($A21,"_",J$4),費用!$L$3:$L$202)</f>
        <v>0</v>
      </c>
      <c r="K21" s="98">
        <f>SUMIF(費用!$N$3:$N$202,CONCATENATE($A21,"_",K$4),費用!$L$3:$L$202)</f>
        <v>0</v>
      </c>
      <c r="L21" s="98"/>
      <c r="M21" s="98"/>
      <c r="O21" s="118">
        <f>SUMIF(収入!$A$3:$A$163,A21,収入!$D$3:$D$163)</f>
        <v>0</v>
      </c>
      <c r="P21" s="131"/>
      <c r="Q21" s="98">
        <f t="shared" si="4"/>
        <v>0</v>
      </c>
      <c r="R21" s="98">
        <f t="shared" si="5"/>
        <v>0</v>
      </c>
      <c r="S21" s="130">
        <f t="shared" si="6"/>
        <v>0</v>
      </c>
    </row>
    <row r="22" spans="1:19">
      <c r="A22" s="127">
        <f t="shared" si="3"/>
        <v>44684</v>
      </c>
      <c r="B22" s="82">
        <f>SUMIF(収入!$A$3:$A$163,$A22,収入!$J$3:$J$163)</f>
        <v>0</v>
      </c>
      <c r="C22" s="81">
        <f>SUMIF(費用!$A$3:$A$202,$A22,費用!$L$3:$L$202)</f>
        <v>0</v>
      </c>
      <c r="D22" s="81">
        <f t="shared" si="2"/>
        <v>0</v>
      </c>
      <c r="E22" s="81">
        <f>IF(SUM(B22:D100)=0,0,SUM($D$5:D22))</f>
        <v>0</v>
      </c>
      <c r="G22" s="98">
        <f>SUMIF(費用!$N$3:$N$202,CONCATENATE($A22,"_",G$4),費用!$L$3:$L$202)</f>
        <v>0</v>
      </c>
      <c r="H22" s="98">
        <f>SUMIF(費用!$N$3:$N$202,CONCATENATE($A22,"_",H$4),費用!$L$3:$L$202)</f>
        <v>0</v>
      </c>
      <c r="I22" s="98">
        <f>SUMIF(費用!$N$3:$N$202,CONCATENATE($A22,"_",I$4),費用!$L$3:$L$202)</f>
        <v>0</v>
      </c>
      <c r="J22" s="98">
        <f>SUMIF(費用!$N$3:$N$202,CONCATENATE($A22,"_",J$4),費用!$L$3:$L$202)</f>
        <v>0</v>
      </c>
      <c r="K22" s="98">
        <f>SUMIF(費用!$N$3:$N$202,CONCATENATE($A22,"_",K$4),費用!$L$3:$L$202)</f>
        <v>0</v>
      </c>
      <c r="L22" s="98"/>
      <c r="M22" s="98"/>
      <c r="O22" s="118">
        <f>SUMIF(収入!$A$3:$A$163,A22,収入!$D$3:$D$163)</f>
        <v>0</v>
      </c>
      <c r="P22" s="131"/>
      <c r="Q22" s="98">
        <f t="shared" si="4"/>
        <v>0</v>
      </c>
      <c r="R22" s="98">
        <f t="shared" si="5"/>
        <v>0</v>
      </c>
      <c r="S22" s="130">
        <f t="shared" si="6"/>
        <v>0</v>
      </c>
    </row>
    <row r="23" spans="1:19">
      <c r="A23" s="127">
        <f t="shared" si="3"/>
        <v>44685</v>
      </c>
      <c r="B23" s="82">
        <f>SUMIF(収入!$A$3:$A$163,$A23,収入!$J$3:$J$163)</f>
        <v>0</v>
      </c>
      <c r="C23" s="81">
        <f>SUMIF(費用!$A$3:$A$202,$A23,費用!$L$3:$L$202)</f>
        <v>0</v>
      </c>
      <c r="D23" s="81">
        <f t="shared" si="2"/>
        <v>0</v>
      </c>
      <c r="E23" s="81">
        <f>IF(SUM(B23:D101)=0,0,SUM($D$5:D23))</f>
        <v>0</v>
      </c>
      <c r="G23" s="98">
        <f>SUMIF(費用!$N$3:$N$202,CONCATENATE($A23,"_",G$4),費用!$L$3:$L$202)</f>
        <v>0</v>
      </c>
      <c r="H23" s="98">
        <f>SUMIF(費用!$N$3:$N$202,CONCATENATE($A23,"_",H$4),費用!$L$3:$L$202)</f>
        <v>0</v>
      </c>
      <c r="I23" s="98">
        <f>SUMIF(費用!$N$3:$N$202,CONCATENATE($A23,"_",I$4),費用!$L$3:$L$202)</f>
        <v>0</v>
      </c>
      <c r="J23" s="98">
        <f>SUMIF(費用!$N$3:$N$202,CONCATENATE($A23,"_",J$4),費用!$L$3:$L$202)</f>
        <v>0</v>
      </c>
      <c r="K23" s="98">
        <f>SUMIF(費用!$N$3:$N$202,CONCATENATE($A23,"_",K$4),費用!$L$3:$L$202)</f>
        <v>0</v>
      </c>
      <c r="L23" s="98"/>
      <c r="M23" s="98"/>
      <c r="O23" s="118">
        <f>SUMIF(収入!$A$3:$A$163,A23,収入!$D$3:$D$163)</f>
        <v>0</v>
      </c>
      <c r="P23" s="131"/>
      <c r="Q23" s="98">
        <f t="shared" si="4"/>
        <v>0</v>
      </c>
      <c r="R23" s="98">
        <f t="shared" si="5"/>
        <v>0</v>
      </c>
      <c r="S23" s="130">
        <f t="shared" si="6"/>
        <v>0</v>
      </c>
    </row>
    <row r="24" spans="1:19">
      <c r="A24" s="127">
        <f t="shared" si="3"/>
        <v>44686</v>
      </c>
      <c r="B24" s="82">
        <f>SUMIF(収入!$A$3:$A$163,$A24,収入!$J$3:$J$163)</f>
        <v>0</v>
      </c>
      <c r="C24" s="81">
        <f>SUMIF(費用!$A$3:$A$202,$A24,費用!$L$3:$L$202)</f>
        <v>0</v>
      </c>
      <c r="D24" s="81">
        <f t="shared" si="2"/>
        <v>0</v>
      </c>
      <c r="E24" s="81">
        <f>IF(SUM(B24:D102)=0,0,SUM($D$5:D24))</f>
        <v>0</v>
      </c>
      <c r="G24" s="98">
        <f>SUMIF(費用!$N$3:$N$202,CONCATENATE($A24,"_",G$4),費用!$L$3:$L$202)</f>
        <v>0</v>
      </c>
      <c r="H24" s="98">
        <f>SUMIF(費用!$N$3:$N$202,CONCATENATE($A24,"_",H$4),費用!$L$3:$L$202)</f>
        <v>0</v>
      </c>
      <c r="I24" s="98">
        <f>SUMIF(費用!$N$3:$N$202,CONCATENATE($A24,"_",I$4),費用!$L$3:$L$202)</f>
        <v>0</v>
      </c>
      <c r="J24" s="98">
        <f>SUMIF(費用!$N$3:$N$202,CONCATENATE($A24,"_",J$4),費用!$L$3:$L$202)</f>
        <v>0</v>
      </c>
      <c r="K24" s="98">
        <f>SUMIF(費用!$N$3:$N$202,CONCATENATE($A24,"_",K$4),費用!$L$3:$L$202)</f>
        <v>0</v>
      </c>
      <c r="L24" s="98"/>
      <c r="M24" s="98"/>
      <c r="O24" s="118">
        <f>SUMIF(収入!$A$3:$A$163,A24,収入!$D$3:$D$163)</f>
        <v>0</v>
      </c>
      <c r="P24" s="131"/>
      <c r="Q24" s="98">
        <f t="shared" si="4"/>
        <v>0</v>
      </c>
      <c r="R24" s="98">
        <f t="shared" si="5"/>
        <v>0</v>
      </c>
      <c r="S24" s="130">
        <f t="shared" si="6"/>
        <v>0</v>
      </c>
    </row>
    <row r="25" spans="1:19">
      <c r="A25" s="127">
        <f t="shared" si="3"/>
        <v>44687</v>
      </c>
      <c r="B25" s="82">
        <f>SUMIF(収入!$A$3:$A$163,$A25,収入!$J$3:$J$163)</f>
        <v>0</v>
      </c>
      <c r="C25" s="81">
        <f>SUMIF(費用!$A$3:$A$202,$A25,費用!$L$3:$L$202)</f>
        <v>0</v>
      </c>
      <c r="D25" s="81">
        <f t="shared" si="2"/>
        <v>0</v>
      </c>
      <c r="E25" s="81">
        <f>IF(SUM(B25:D103)=0,0,SUM($D$5:D25))</f>
        <v>0</v>
      </c>
      <c r="G25" s="98">
        <f>SUMIF(費用!$N$3:$N$202,CONCATENATE($A25,"_",G$4),費用!$L$3:$L$202)</f>
        <v>0</v>
      </c>
      <c r="H25" s="98">
        <f>SUMIF(費用!$N$3:$N$202,CONCATENATE($A25,"_",H$4),費用!$L$3:$L$202)</f>
        <v>0</v>
      </c>
      <c r="I25" s="98">
        <f>SUMIF(費用!$N$3:$N$202,CONCATENATE($A25,"_",I$4),費用!$L$3:$L$202)</f>
        <v>0</v>
      </c>
      <c r="J25" s="98">
        <f>SUMIF(費用!$N$3:$N$202,CONCATENATE($A25,"_",J$4),費用!$L$3:$L$202)</f>
        <v>0</v>
      </c>
      <c r="K25" s="98">
        <f>SUMIF(費用!$N$3:$N$202,CONCATENATE($A25,"_",K$4),費用!$L$3:$L$202)</f>
        <v>0</v>
      </c>
      <c r="L25" s="98"/>
      <c r="M25" s="98"/>
      <c r="O25" s="118">
        <f>SUMIF(収入!$A$3:$A$163,A25,収入!$D$3:$D$163)</f>
        <v>0</v>
      </c>
      <c r="P25" s="131"/>
      <c r="Q25" s="98">
        <f t="shared" si="4"/>
        <v>0</v>
      </c>
      <c r="R25" s="98">
        <f t="shared" si="5"/>
        <v>0</v>
      </c>
      <c r="S25" s="130">
        <f t="shared" si="6"/>
        <v>0</v>
      </c>
    </row>
    <row r="26" spans="1:19">
      <c r="A26" s="127">
        <f t="shared" si="3"/>
        <v>44688</v>
      </c>
      <c r="B26" s="82">
        <f>SUMIF(収入!$A$3:$A$163,$A26,収入!$J$3:$J$163)</f>
        <v>0</v>
      </c>
      <c r="C26" s="81">
        <f>SUMIF(費用!$A$3:$A$202,$A26,費用!$L$3:$L$202)</f>
        <v>0</v>
      </c>
      <c r="D26" s="81">
        <f t="shared" si="2"/>
        <v>0</v>
      </c>
      <c r="E26" s="81">
        <f>IF(SUM(B26:D104)=0,0,SUM($D$5:D26))</f>
        <v>0</v>
      </c>
      <c r="G26" s="98">
        <f>SUMIF(費用!$N$3:$N$202,CONCATENATE($A26,"_",G$4),費用!$L$3:$L$202)</f>
        <v>0</v>
      </c>
      <c r="H26" s="98">
        <f>SUMIF(費用!$N$3:$N$202,CONCATENATE($A26,"_",H$4),費用!$L$3:$L$202)</f>
        <v>0</v>
      </c>
      <c r="I26" s="98">
        <f>SUMIF(費用!$N$3:$N$202,CONCATENATE($A26,"_",I$4),費用!$L$3:$L$202)</f>
        <v>0</v>
      </c>
      <c r="J26" s="98">
        <f>SUMIF(費用!$N$3:$N$202,CONCATENATE($A26,"_",J$4),費用!$L$3:$L$202)</f>
        <v>0</v>
      </c>
      <c r="K26" s="98">
        <f>SUMIF(費用!$N$3:$N$202,CONCATENATE($A26,"_",K$4),費用!$L$3:$L$202)</f>
        <v>0</v>
      </c>
      <c r="L26" s="98"/>
      <c r="M26" s="98"/>
      <c r="O26" s="118">
        <f>SUMIF(収入!$A$3:$A$163,A26,収入!$D$3:$D$163)</f>
        <v>0</v>
      </c>
      <c r="P26" s="131"/>
      <c r="Q26" s="98">
        <f t="shared" si="4"/>
        <v>0</v>
      </c>
      <c r="R26" s="98">
        <f t="shared" si="5"/>
        <v>0</v>
      </c>
      <c r="S26" s="130">
        <f t="shared" si="6"/>
        <v>0</v>
      </c>
    </row>
    <row r="27" spans="1:19">
      <c r="A27" s="127">
        <f t="shared" si="3"/>
        <v>44689</v>
      </c>
      <c r="B27" s="82">
        <f>SUMIF(収入!$A$3:$A$163,$A27,収入!$J$3:$J$163)</f>
        <v>0</v>
      </c>
      <c r="C27" s="81">
        <f>SUMIF(費用!$A$3:$A$202,$A27,費用!$L$3:$L$202)</f>
        <v>0</v>
      </c>
      <c r="D27" s="81">
        <f t="shared" si="2"/>
        <v>0</v>
      </c>
      <c r="E27" s="81">
        <f>IF(SUM(B27:D105)=0,0,SUM($D$5:D27))</f>
        <v>0</v>
      </c>
      <c r="G27" s="98">
        <f>SUMIF(費用!$N$3:$N$202,CONCATENATE($A27,"_",G$4),費用!$L$3:$L$202)</f>
        <v>0</v>
      </c>
      <c r="H27" s="98">
        <f>SUMIF(費用!$N$3:$N$202,CONCATENATE($A27,"_",H$4),費用!$L$3:$L$202)</f>
        <v>0</v>
      </c>
      <c r="I27" s="98">
        <f>SUMIF(費用!$N$3:$N$202,CONCATENATE($A27,"_",I$4),費用!$L$3:$L$202)</f>
        <v>0</v>
      </c>
      <c r="J27" s="98">
        <f>SUMIF(費用!$N$3:$N$202,CONCATENATE($A27,"_",J$4),費用!$L$3:$L$202)</f>
        <v>0</v>
      </c>
      <c r="K27" s="98">
        <f>SUMIF(費用!$N$3:$N$202,CONCATENATE($A27,"_",K$4),費用!$L$3:$L$202)</f>
        <v>0</v>
      </c>
      <c r="L27" s="98"/>
      <c r="M27" s="98"/>
      <c r="O27" s="118">
        <f>SUMIF(収入!$A$3:$A$163,A27,収入!$D$3:$D$163)</f>
        <v>0</v>
      </c>
      <c r="P27" s="131"/>
      <c r="Q27" s="98">
        <f t="shared" si="4"/>
        <v>0</v>
      </c>
      <c r="R27" s="98">
        <f t="shared" si="5"/>
        <v>0</v>
      </c>
      <c r="S27" s="130">
        <f t="shared" si="6"/>
        <v>0</v>
      </c>
    </row>
    <row r="28" spans="1:19">
      <c r="A28" s="127">
        <f t="shared" si="3"/>
        <v>44690</v>
      </c>
      <c r="B28" s="82">
        <f>SUMIF(収入!$A$3:$A$163,$A28,収入!$J$3:$J$163)</f>
        <v>0</v>
      </c>
      <c r="C28" s="81">
        <f>SUMIF(費用!$A$3:$A$202,$A28,費用!$L$3:$L$202)</f>
        <v>0</v>
      </c>
      <c r="D28" s="81">
        <f t="shared" si="2"/>
        <v>0</v>
      </c>
      <c r="E28" s="81">
        <f>IF(SUM(B28:D106)=0,0,SUM($D$5:D28))</f>
        <v>0</v>
      </c>
      <c r="G28" s="98">
        <f>SUMIF(費用!$N$3:$N$202,CONCATENATE($A28,"_",G$4),費用!$L$3:$L$202)</f>
        <v>0</v>
      </c>
      <c r="H28" s="98">
        <f>SUMIF(費用!$N$3:$N$202,CONCATENATE($A28,"_",H$4),費用!$L$3:$L$202)</f>
        <v>0</v>
      </c>
      <c r="I28" s="98">
        <f>SUMIF(費用!$N$3:$N$202,CONCATENATE($A28,"_",I$4),費用!$L$3:$L$202)</f>
        <v>0</v>
      </c>
      <c r="J28" s="98">
        <f>SUMIF(費用!$N$3:$N$202,CONCATENATE($A28,"_",J$4),費用!$L$3:$L$202)</f>
        <v>0</v>
      </c>
      <c r="K28" s="98">
        <f>SUMIF(費用!$N$3:$N$202,CONCATENATE($A28,"_",K$4),費用!$L$3:$L$202)</f>
        <v>0</v>
      </c>
      <c r="L28" s="98"/>
      <c r="M28" s="98"/>
      <c r="O28" s="118">
        <f>SUMIF(収入!$A$3:$A$163,A28,収入!$D$3:$D$163)</f>
        <v>0</v>
      </c>
      <c r="P28" s="131"/>
      <c r="Q28" s="98">
        <f t="shared" si="4"/>
        <v>0</v>
      </c>
      <c r="R28" s="98">
        <f t="shared" si="5"/>
        <v>0</v>
      </c>
      <c r="S28" s="130">
        <f t="shared" si="6"/>
        <v>0</v>
      </c>
    </row>
    <row r="29" spans="1:19">
      <c r="A29" s="127">
        <f t="shared" si="3"/>
        <v>44691</v>
      </c>
      <c r="B29" s="82">
        <f>SUMIF(収入!$A$3:$A$163,$A29,収入!$J$3:$J$163)</f>
        <v>0</v>
      </c>
      <c r="C29" s="81">
        <f>SUMIF(費用!$A$3:$A$202,$A29,費用!$L$3:$L$202)</f>
        <v>0</v>
      </c>
      <c r="D29" s="81">
        <f t="shared" si="2"/>
        <v>0</v>
      </c>
      <c r="E29" s="81">
        <f>IF(SUM(B29:D107)=0,0,SUM($D$5:D29))</f>
        <v>0</v>
      </c>
      <c r="G29" s="98">
        <f>SUMIF(費用!$N$3:$N$202,CONCATENATE($A29,"_",G$4),費用!$L$3:$L$202)</f>
        <v>0</v>
      </c>
      <c r="H29" s="98">
        <f>SUMIF(費用!$N$3:$N$202,CONCATENATE($A29,"_",H$4),費用!$L$3:$L$202)</f>
        <v>0</v>
      </c>
      <c r="I29" s="98">
        <f>SUMIF(費用!$N$3:$N$202,CONCATENATE($A29,"_",I$4),費用!$L$3:$L$202)</f>
        <v>0</v>
      </c>
      <c r="J29" s="98">
        <f>SUMIF(費用!$N$3:$N$202,CONCATENATE($A29,"_",J$4),費用!$L$3:$L$202)</f>
        <v>0</v>
      </c>
      <c r="K29" s="98">
        <f>SUMIF(費用!$N$3:$N$202,CONCATENATE($A29,"_",K$4),費用!$L$3:$L$202)</f>
        <v>0</v>
      </c>
      <c r="L29" s="98"/>
      <c r="M29" s="98"/>
      <c r="O29" s="118">
        <f>SUMIF(収入!$A$3:$A$163,A29,収入!$D$3:$D$163)</f>
        <v>0</v>
      </c>
      <c r="P29" s="131"/>
      <c r="Q29" s="98">
        <f t="shared" si="4"/>
        <v>0</v>
      </c>
      <c r="R29" s="98">
        <f t="shared" si="5"/>
        <v>0</v>
      </c>
      <c r="S29" s="130">
        <f t="shared" si="6"/>
        <v>0</v>
      </c>
    </row>
    <row r="30" spans="1:19">
      <c r="A30" s="127">
        <f t="shared" si="3"/>
        <v>44692</v>
      </c>
      <c r="B30" s="82">
        <f>SUMIF(収入!$A$3:$A$163,$A30,収入!$J$3:$J$163)</f>
        <v>0</v>
      </c>
      <c r="C30" s="81">
        <f>SUMIF(費用!$A$3:$A$202,$A30,費用!$L$3:$L$202)</f>
        <v>0</v>
      </c>
      <c r="D30" s="81">
        <f t="shared" si="2"/>
        <v>0</v>
      </c>
      <c r="E30" s="81">
        <f>IF(SUM(B30:D108)=0,0,SUM($D$5:D30))</f>
        <v>0</v>
      </c>
      <c r="G30" s="98">
        <f>SUMIF(費用!$N$3:$N$202,CONCATENATE($A30,"_",G$4),費用!$L$3:$L$202)</f>
        <v>0</v>
      </c>
      <c r="H30" s="98">
        <f>SUMIF(費用!$N$3:$N$202,CONCATENATE($A30,"_",H$4),費用!$L$3:$L$202)</f>
        <v>0</v>
      </c>
      <c r="I30" s="98">
        <f>SUMIF(費用!$N$3:$N$202,CONCATENATE($A30,"_",I$4),費用!$L$3:$L$202)</f>
        <v>0</v>
      </c>
      <c r="J30" s="98">
        <f>SUMIF(費用!$N$3:$N$202,CONCATENATE($A30,"_",J$4),費用!$L$3:$L$202)</f>
        <v>0</v>
      </c>
      <c r="K30" s="98">
        <f>SUMIF(費用!$N$3:$N$202,CONCATENATE($A30,"_",K$4),費用!$L$3:$L$202)</f>
        <v>0</v>
      </c>
      <c r="L30" s="98"/>
      <c r="M30" s="98"/>
      <c r="O30" s="118">
        <f>SUMIF(収入!$A$3:$A$163,A30,収入!$D$3:$D$163)</f>
        <v>0</v>
      </c>
      <c r="P30" s="131"/>
      <c r="Q30" s="98">
        <f t="shared" si="4"/>
        <v>0</v>
      </c>
      <c r="R30" s="98">
        <f t="shared" si="5"/>
        <v>0</v>
      </c>
      <c r="S30" s="130">
        <f t="shared" si="6"/>
        <v>0</v>
      </c>
    </row>
    <row r="31" spans="1:19">
      <c r="A31" s="127">
        <f t="shared" si="3"/>
        <v>44693</v>
      </c>
      <c r="B31" s="82">
        <f>SUMIF(収入!$A$3:$A$163,$A31,収入!$J$3:$J$163)</f>
        <v>0</v>
      </c>
      <c r="C31" s="81">
        <f>SUMIF(費用!$A$3:$A$202,$A31,費用!$L$3:$L$202)</f>
        <v>0</v>
      </c>
      <c r="D31" s="81">
        <f t="shared" si="2"/>
        <v>0</v>
      </c>
      <c r="E31" s="81">
        <f>IF(SUM(B31:D109)=0,0,SUM($D$5:D31))</f>
        <v>0</v>
      </c>
      <c r="G31" s="98">
        <f>SUMIF(費用!$N$3:$N$202,CONCATENATE($A31,"_",G$4),費用!$L$3:$L$202)</f>
        <v>0</v>
      </c>
      <c r="H31" s="98">
        <f>SUMIF(費用!$N$3:$N$202,CONCATENATE($A31,"_",H$4),費用!$L$3:$L$202)</f>
        <v>0</v>
      </c>
      <c r="I31" s="98">
        <f>SUMIF(費用!$N$3:$N$202,CONCATENATE($A31,"_",I$4),費用!$L$3:$L$202)</f>
        <v>0</v>
      </c>
      <c r="J31" s="98">
        <f>SUMIF(費用!$N$3:$N$202,CONCATENATE($A31,"_",J$4),費用!$L$3:$L$202)</f>
        <v>0</v>
      </c>
      <c r="K31" s="98">
        <f>SUMIF(費用!$N$3:$N$202,CONCATENATE($A31,"_",K$4),費用!$L$3:$L$202)</f>
        <v>0</v>
      </c>
      <c r="L31" s="98"/>
      <c r="M31" s="98"/>
      <c r="O31" s="118">
        <f>SUMIF(収入!$A$3:$A$163,A31,収入!$D$3:$D$163)</f>
        <v>0</v>
      </c>
      <c r="P31" s="131"/>
      <c r="Q31" s="98">
        <f t="shared" si="4"/>
        <v>0</v>
      </c>
      <c r="R31" s="98">
        <f t="shared" si="5"/>
        <v>0</v>
      </c>
      <c r="S31" s="130">
        <f t="shared" si="6"/>
        <v>0</v>
      </c>
    </row>
    <row r="32" spans="1:19">
      <c r="A32" s="127">
        <f t="shared" si="3"/>
        <v>44694</v>
      </c>
      <c r="B32" s="82">
        <f>SUMIF(収入!$A$3:$A$163,$A32,収入!$J$3:$J$163)</f>
        <v>0</v>
      </c>
      <c r="C32" s="81">
        <f>SUMIF(費用!$A$3:$A$202,$A32,費用!$L$3:$L$202)</f>
        <v>0</v>
      </c>
      <c r="D32" s="81">
        <f t="shared" si="2"/>
        <v>0</v>
      </c>
      <c r="E32" s="81">
        <f>IF(SUM(B32:D110)=0,0,SUM($D$5:D32))</f>
        <v>0</v>
      </c>
      <c r="G32" s="98">
        <f>SUMIF(費用!$N$3:$N$202,CONCATENATE($A32,"_",G$4),費用!$L$3:$L$202)</f>
        <v>0</v>
      </c>
      <c r="H32" s="98">
        <f>SUMIF(費用!$N$3:$N$202,CONCATENATE($A32,"_",H$4),費用!$L$3:$L$202)</f>
        <v>0</v>
      </c>
      <c r="I32" s="98">
        <f>SUMIF(費用!$N$3:$N$202,CONCATENATE($A32,"_",I$4),費用!$L$3:$L$202)</f>
        <v>0</v>
      </c>
      <c r="J32" s="98">
        <f>SUMIF(費用!$N$3:$N$202,CONCATENATE($A32,"_",J$4),費用!$L$3:$L$202)</f>
        <v>0</v>
      </c>
      <c r="K32" s="98">
        <f>SUMIF(費用!$N$3:$N$202,CONCATENATE($A32,"_",K$4),費用!$L$3:$L$202)</f>
        <v>0</v>
      </c>
      <c r="L32" s="98"/>
      <c r="M32" s="98"/>
      <c r="O32" s="118">
        <f>SUMIF(収入!$A$3:$A$163,A32,収入!$D$3:$D$163)</f>
        <v>0</v>
      </c>
      <c r="P32" s="131"/>
      <c r="Q32" s="98">
        <f t="shared" si="4"/>
        <v>0</v>
      </c>
      <c r="R32" s="98">
        <f t="shared" si="5"/>
        <v>0</v>
      </c>
      <c r="S32" s="130">
        <f t="shared" si="6"/>
        <v>0</v>
      </c>
    </row>
    <row r="33" spans="1:19">
      <c r="A33" s="127">
        <f t="shared" si="3"/>
        <v>44695</v>
      </c>
      <c r="B33" s="82">
        <f>SUMIF(収入!$A$3:$A$163,$A33,収入!$J$3:$J$163)</f>
        <v>0</v>
      </c>
      <c r="C33" s="81">
        <f>SUMIF(費用!$A$3:$A$202,$A33,費用!$L$3:$L$202)</f>
        <v>0</v>
      </c>
      <c r="D33" s="81">
        <f t="shared" si="2"/>
        <v>0</v>
      </c>
      <c r="E33" s="81">
        <f>IF(SUM(B33:D111)=0,0,SUM($D$5:D33))</f>
        <v>0</v>
      </c>
      <c r="G33" s="98">
        <f>SUMIF(費用!$N$3:$N$202,CONCATENATE($A33,"_",G$4),費用!$L$3:$L$202)</f>
        <v>0</v>
      </c>
      <c r="H33" s="98">
        <f>SUMIF(費用!$N$3:$N$202,CONCATENATE($A33,"_",H$4),費用!$L$3:$L$202)</f>
        <v>0</v>
      </c>
      <c r="I33" s="98">
        <f>SUMIF(費用!$N$3:$N$202,CONCATENATE($A33,"_",I$4),費用!$L$3:$L$202)</f>
        <v>0</v>
      </c>
      <c r="J33" s="98">
        <f>SUMIF(費用!$N$3:$N$202,CONCATENATE($A33,"_",J$4),費用!$L$3:$L$202)</f>
        <v>0</v>
      </c>
      <c r="K33" s="98">
        <f>SUMIF(費用!$N$3:$N$202,CONCATENATE($A33,"_",K$4),費用!$L$3:$L$202)</f>
        <v>0</v>
      </c>
      <c r="L33" s="98"/>
      <c r="M33" s="98"/>
      <c r="O33" s="118">
        <f>SUMIF(収入!$A$3:$A$163,A33,収入!$D$3:$D$163)</f>
        <v>0</v>
      </c>
      <c r="P33" s="131"/>
      <c r="Q33" s="98">
        <f t="shared" si="4"/>
        <v>0</v>
      </c>
      <c r="R33" s="98">
        <f t="shared" si="5"/>
        <v>0</v>
      </c>
      <c r="S33" s="130">
        <f t="shared" si="6"/>
        <v>0</v>
      </c>
    </row>
    <row r="34" spans="1:19">
      <c r="A34" s="127">
        <f t="shared" si="3"/>
        <v>44696</v>
      </c>
      <c r="B34" s="82">
        <f>SUMIF(収入!$A$3:$A$163,$A34,収入!$J$3:$J$163)</f>
        <v>0</v>
      </c>
      <c r="C34" s="81">
        <f>SUMIF(費用!$A$3:$A$202,$A34,費用!$L$3:$L$202)</f>
        <v>0</v>
      </c>
      <c r="D34" s="81">
        <f t="shared" si="2"/>
        <v>0</v>
      </c>
      <c r="E34" s="81">
        <f>IF(SUM(B34:D112)=0,0,SUM($D$5:D34))</f>
        <v>0</v>
      </c>
      <c r="G34" s="98">
        <f>SUMIF(費用!$N$3:$N$202,CONCATENATE($A34,"_",G$4),費用!$L$3:$L$202)</f>
        <v>0</v>
      </c>
      <c r="H34" s="98">
        <f>SUMIF(費用!$N$3:$N$202,CONCATENATE($A34,"_",H$4),費用!$L$3:$L$202)</f>
        <v>0</v>
      </c>
      <c r="I34" s="98">
        <f>SUMIF(費用!$N$3:$N$202,CONCATENATE($A34,"_",I$4),費用!$L$3:$L$202)</f>
        <v>0</v>
      </c>
      <c r="J34" s="98">
        <f>SUMIF(費用!$N$3:$N$202,CONCATENATE($A34,"_",J$4),費用!$L$3:$L$202)</f>
        <v>0</v>
      </c>
      <c r="K34" s="98">
        <f>SUMIF(費用!$N$3:$N$202,CONCATENATE($A34,"_",K$4),費用!$L$3:$L$202)</f>
        <v>0</v>
      </c>
      <c r="L34" s="98"/>
      <c r="M34" s="98"/>
      <c r="O34" s="118">
        <f>SUMIF(収入!$A$3:$A$163,A34,収入!$D$3:$D$163)</f>
        <v>0</v>
      </c>
      <c r="P34" s="131"/>
      <c r="Q34" s="98">
        <f t="shared" si="4"/>
        <v>0</v>
      </c>
      <c r="R34" s="98">
        <f t="shared" si="5"/>
        <v>0</v>
      </c>
      <c r="S34" s="130">
        <f t="shared" si="6"/>
        <v>0</v>
      </c>
    </row>
    <row r="35" spans="1:19">
      <c r="A35" s="127">
        <f t="shared" si="3"/>
        <v>44697</v>
      </c>
      <c r="B35" s="82">
        <f>SUMIF(収入!$A$3:$A$163,$A35,収入!$J$3:$J$163)</f>
        <v>0</v>
      </c>
      <c r="C35" s="81">
        <f>SUMIF(費用!$A$3:$A$202,$A35,費用!$L$3:$L$202)</f>
        <v>0</v>
      </c>
      <c r="D35" s="81">
        <f t="shared" si="2"/>
        <v>0</v>
      </c>
      <c r="E35" s="81">
        <f>IF(SUM(B35:D113)=0,0,SUM($D$5:D35))</f>
        <v>0</v>
      </c>
      <c r="G35" s="98">
        <f>SUMIF(費用!$N$3:$N$202,CONCATENATE($A35,"_",G$4),費用!$L$3:$L$202)</f>
        <v>0</v>
      </c>
      <c r="H35" s="98">
        <f>SUMIF(費用!$N$3:$N$202,CONCATENATE($A35,"_",H$4),費用!$L$3:$L$202)</f>
        <v>0</v>
      </c>
      <c r="I35" s="98">
        <f>SUMIF(費用!$N$3:$N$202,CONCATENATE($A35,"_",I$4),費用!$L$3:$L$202)</f>
        <v>0</v>
      </c>
      <c r="J35" s="98">
        <f>SUMIF(費用!$N$3:$N$202,CONCATENATE($A35,"_",J$4),費用!$L$3:$L$202)</f>
        <v>0</v>
      </c>
      <c r="K35" s="98">
        <f>SUMIF(費用!$N$3:$N$202,CONCATENATE($A35,"_",K$4),費用!$L$3:$L$202)</f>
        <v>0</v>
      </c>
      <c r="L35" s="98"/>
      <c r="M35" s="98"/>
      <c r="O35" s="118">
        <f>SUMIF(収入!$A$3:$A$163,A35,収入!$D$3:$D$163)</f>
        <v>0</v>
      </c>
      <c r="P35" s="131"/>
      <c r="Q35" s="98">
        <f t="shared" si="4"/>
        <v>0</v>
      </c>
      <c r="R35" s="98">
        <f t="shared" si="5"/>
        <v>0</v>
      </c>
      <c r="S35" s="130">
        <f t="shared" si="6"/>
        <v>0</v>
      </c>
    </row>
    <row r="36" spans="1:19">
      <c r="A36" s="127">
        <f t="shared" si="3"/>
        <v>44698</v>
      </c>
      <c r="B36" s="82">
        <f>SUMIF(収入!$A$3:$A$163,$A36,収入!$J$3:$J$163)</f>
        <v>0</v>
      </c>
      <c r="C36" s="81">
        <f>SUMIF(費用!$A$3:$A$202,$A36,費用!$L$3:$L$202)</f>
        <v>0</v>
      </c>
      <c r="D36" s="81">
        <f t="shared" si="2"/>
        <v>0</v>
      </c>
      <c r="E36" s="81">
        <f>IF(SUM(B36:D114)=0,0,SUM($D$5:D36))</f>
        <v>0</v>
      </c>
      <c r="G36" s="98">
        <f>SUMIF(費用!$N$3:$N$202,CONCATENATE($A36,"_",G$4),費用!$L$3:$L$202)</f>
        <v>0</v>
      </c>
      <c r="H36" s="98">
        <f>SUMIF(費用!$N$3:$N$202,CONCATENATE($A36,"_",H$4),費用!$L$3:$L$202)</f>
        <v>0</v>
      </c>
      <c r="I36" s="98">
        <f>SUMIF(費用!$N$3:$N$202,CONCATENATE($A36,"_",I$4),費用!$L$3:$L$202)</f>
        <v>0</v>
      </c>
      <c r="J36" s="98">
        <f>SUMIF(費用!$N$3:$N$202,CONCATENATE($A36,"_",J$4),費用!$L$3:$L$202)</f>
        <v>0</v>
      </c>
      <c r="K36" s="98">
        <f>SUMIF(費用!$N$3:$N$202,CONCATENATE($A36,"_",K$4),費用!$L$3:$L$202)</f>
        <v>0</v>
      </c>
      <c r="L36" s="98"/>
      <c r="M36" s="98"/>
      <c r="O36" s="118">
        <f>SUMIF(収入!$A$3:$A$163,A36,収入!$D$3:$D$163)</f>
        <v>0</v>
      </c>
      <c r="P36" s="131"/>
      <c r="Q36" s="98">
        <f t="shared" si="4"/>
        <v>0</v>
      </c>
      <c r="R36" s="98">
        <f t="shared" si="5"/>
        <v>0</v>
      </c>
      <c r="S36" s="130">
        <f t="shared" si="6"/>
        <v>0</v>
      </c>
    </row>
    <row r="37" spans="1:19">
      <c r="A37" s="127">
        <f t="shared" si="3"/>
        <v>44699</v>
      </c>
      <c r="B37" s="82">
        <f>SUMIF(収入!$A$3:$A$163,$A37,収入!$J$3:$J$163)</f>
        <v>0</v>
      </c>
      <c r="C37" s="81">
        <f>SUMIF(費用!$A$3:$A$202,$A37,費用!$L$3:$L$202)</f>
        <v>0</v>
      </c>
      <c r="D37" s="81">
        <f t="shared" si="2"/>
        <v>0</v>
      </c>
      <c r="E37" s="81">
        <f>IF(SUM(B37:D115)=0,0,SUM($D$5:D37))</f>
        <v>0</v>
      </c>
      <c r="G37" s="98">
        <f>SUMIF(費用!$N$3:$N$202,CONCATENATE($A37,"_",G$4),費用!$L$3:$L$202)</f>
        <v>0</v>
      </c>
      <c r="H37" s="98">
        <f>SUMIF(費用!$N$3:$N$202,CONCATENATE($A37,"_",H$4),費用!$L$3:$L$202)</f>
        <v>0</v>
      </c>
      <c r="I37" s="98">
        <f>SUMIF(費用!$N$3:$N$202,CONCATENATE($A37,"_",I$4),費用!$L$3:$L$202)</f>
        <v>0</v>
      </c>
      <c r="J37" s="98">
        <f>SUMIF(費用!$N$3:$N$202,CONCATENATE($A37,"_",J$4),費用!$L$3:$L$202)</f>
        <v>0</v>
      </c>
      <c r="K37" s="98">
        <f>SUMIF(費用!$N$3:$N$202,CONCATENATE($A37,"_",K$4),費用!$L$3:$L$202)</f>
        <v>0</v>
      </c>
      <c r="L37" s="98"/>
      <c r="M37" s="98"/>
      <c r="O37" s="118">
        <f>SUMIF(収入!$A$3:$A$163,A37,収入!$D$3:$D$163)</f>
        <v>0</v>
      </c>
      <c r="P37" s="131"/>
      <c r="Q37" s="98">
        <f t="shared" si="4"/>
        <v>0</v>
      </c>
      <c r="R37" s="98">
        <f t="shared" si="5"/>
        <v>0</v>
      </c>
      <c r="S37" s="130">
        <f t="shared" si="6"/>
        <v>0</v>
      </c>
    </row>
    <row r="38" spans="1:19">
      <c r="A38" s="127">
        <f t="shared" si="3"/>
        <v>44700</v>
      </c>
      <c r="B38" s="82">
        <f>SUMIF(収入!$A$3:$A$163,$A38,収入!$J$3:$J$163)</f>
        <v>0</v>
      </c>
      <c r="C38" s="81">
        <f>SUMIF(費用!$A$3:$A$202,$A38,費用!$L$3:$L$202)</f>
        <v>0</v>
      </c>
      <c r="D38" s="81">
        <f t="shared" si="2"/>
        <v>0</v>
      </c>
      <c r="E38" s="81">
        <f>IF(SUM(B38:D116)=0,0,SUM($D$5:D38))</f>
        <v>0</v>
      </c>
      <c r="G38" s="98">
        <f>SUMIF(費用!$N$3:$N$202,CONCATENATE($A38,"_",G$4),費用!$L$3:$L$202)</f>
        <v>0</v>
      </c>
      <c r="H38" s="98">
        <f>SUMIF(費用!$N$3:$N$202,CONCATENATE($A38,"_",H$4),費用!$L$3:$L$202)</f>
        <v>0</v>
      </c>
      <c r="I38" s="98">
        <f>SUMIF(費用!$N$3:$N$202,CONCATENATE($A38,"_",I$4),費用!$L$3:$L$202)</f>
        <v>0</v>
      </c>
      <c r="J38" s="98">
        <f>SUMIF(費用!$N$3:$N$202,CONCATENATE($A38,"_",J$4),費用!$L$3:$L$202)</f>
        <v>0</v>
      </c>
      <c r="K38" s="98">
        <f>SUMIF(費用!$N$3:$N$202,CONCATENATE($A38,"_",K$4),費用!$L$3:$L$202)</f>
        <v>0</v>
      </c>
      <c r="L38" s="98"/>
      <c r="M38" s="98"/>
      <c r="O38" s="118">
        <f>SUMIF(収入!$A$3:$A$163,A38,収入!$D$3:$D$163)</f>
        <v>0</v>
      </c>
      <c r="P38" s="131"/>
      <c r="Q38" s="98">
        <f t="shared" si="4"/>
        <v>0</v>
      </c>
      <c r="R38" s="98">
        <f t="shared" si="5"/>
        <v>0</v>
      </c>
      <c r="S38" s="130">
        <f t="shared" si="6"/>
        <v>0</v>
      </c>
    </row>
    <row r="39" spans="1:19">
      <c r="A39" s="127">
        <f t="shared" si="3"/>
        <v>44701</v>
      </c>
      <c r="B39" s="82">
        <f>SUMIF(収入!$A$3:$A$163,$A39,収入!$J$3:$J$163)</f>
        <v>0</v>
      </c>
      <c r="C39" s="81">
        <f>SUMIF(費用!$A$3:$A$202,$A39,費用!$L$3:$L$202)</f>
        <v>0</v>
      </c>
      <c r="D39" s="81">
        <f t="shared" si="2"/>
        <v>0</v>
      </c>
      <c r="E39" s="81">
        <f>IF(SUM(B39:D117)=0,0,SUM($D$5:D39))</f>
        <v>0</v>
      </c>
      <c r="G39" s="98">
        <f>SUMIF(費用!$N$3:$N$202,CONCATENATE($A39,"_",G$4),費用!$L$3:$L$202)</f>
        <v>0</v>
      </c>
      <c r="H39" s="98">
        <f>SUMIF(費用!$N$3:$N$202,CONCATENATE($A39,"_",H$4),費用!$L$3:$L$202)</f>
        <v>0</v>
      </c>
      <c r="I39" s="98">
        <f>SUMIF(費用!$N$3:$N$202,CONCATENATE($A39,"_",I$4),費用!$L$3:$L$202)</f>
        <v>0</v>
      </c>
      <c r="J39" s="98">
        <f>SUMIF(費用!$N$3:$N$202,CONCATENATE($A39,"_",J$4),費用!$L$3:$L$202)</f>
        <v>0</v>
      </c>
      <c r="K39" s="98">
        <f>SUMIF(費用!$N$3:$N$202,CONCATENATE($A39,"_",K$4),費用!$L$3:$L$202)</f>
        <v>0</v>
      </c>
      <c r="L39" s="98"/>
      <c r="M39" s="98"/>
      <c r="O39" s="118">
        <f>SUMIF(収入!$A$3:$A$163,A39,収入!$D$3:$D$163)</f>
        <v>0</v>
      </c>
      <c r="P39" s="131"/>
      <c r="Q39" s="98">
        <f t="shared" si="4"/>
        <v>0</v>
      </c>
      <c r="R39" s="98">
        <f t="shared" si="5"/>
        <v>0</v>
      </c>
      <c r="S39" s="130">
        <f t="shared" si="6"/>
        <v>0</v>
      </c>
    </row>
    <row r="40" spans="1:19">
      <c r="A40" s="127">
        <f t="shared" si="3"/>
        <v>44702</v>
      </c>
      <c r="B40" s="82">
        <f>SUMIF(収入!$A$3:$A$163,$A40,収入!$J$3:$J$163)</f>
        <v>0</v>
      </c>
      <c r="C40" s="81">
        <f>SUMIF(費用!$A$3:$A$202,$A40,費用!$L$3:$L$202)</f>
        <v>0</v>
      </c>
      <c r="D40" s="81">
        <f t="shared" si="2"/>
        <v>0</v>
      </c>
      <c r="E40" s="81">
        <f>IF(SUM(B40:D118)=0,0,SUM($D$5:D40))</f>
        <v>0</v>
      </c>
      <c r="G40" s="98">
        <f>SUMIF(費用!$N$3:$N$202,CONCATENATE($A40,"_",G$4),費用!$L$3:$L$202)</f>
        <v>0</v>
      </c>
      <c r="H40" s="98">
        <f>SUMIF(費用!$N$3:$N$202,CONCATENATE($A40,"_",H$4),費用!$L$3:$L$202)</f>
        <v>0</v>
      </c>
      <c r="I40" s="98">
        <f>SUMIF(費用!$N$3:$N$202,CONCATENATE($A40,"_",I$4),費用!$L$3:$L$202)</f>
        <v>0</v>
      </c>
      <c r="J40" s="98">
        <f>SUMIF(費用!$N$3:$N$202,CONCATENATE($A40,"_",J$4),費用!$L$3:$L$202)</f>
        <v>0</v>
      </c>
      <c r="K40" s="98">
        <f>SUMIF(費用!$N$3:$N$202,CONCATENATE($A40,"_",K$4),費用!$L$3:$L$202)</f>
        <v>0</v>
      </c>
      <c r="L40" s="98"/>
      <c r="M40" s="98"/>
      <c r="O40" s="118">
        <f>SUMIF(収入!$A$3:$A$163,A40,収入!$D$3:$D$163)</f>
        <v>0</v>
      </c>
      <c r="P40" s="131"/>
      <c r="Q40" s="98">
        <f t="shared" si="4"/>
        <v>0</v>
      </c>
      <c r="R40" s="98">
        <f t="shared" si="5"/>
        <v>0</v>
      </c>
      <c r="S40" s="130">
        <f t="shared" si="6"/>
        <v>0</v>
      </c>
    </row>
    <row r="41" spans="1:19">
      <c r="A41" s="127">
        <f t="shared" si="3"/>
        <v>44703</v>
      </c>
      <c r="B41" s="82">
        <f>SUMIF(収入!$A$3:$A$163,$A41,収入!$J$3:$J$163)</f>
        <v>0</v>
      </c>
      <c r="C41" s="81">
        <f>SUMIF(費用!$A$3:$A$202,$A41,費用!$L$3:$L$202)</f>
        <v>0</v>
      </c>
      <c r="D41" s="81">
        <f t="shared" si="2"/>
        <v>0</v>
      </c>
      <c r="E41" s="81">
        <f>IF(SUM(B41:D119)=0,0,SUM($D$5:D41))</f>
        <v>0</v>
      </c>
      <c r="G41" s="98">
        <f>SUMIF(費用!$N$3:$N$202,CONCATENATE($A41,"_",G$4),費用!$L$3:$L$202)</f>
        <v>0</v>
      </c>
      <c r="H41" s="98">
        <f>SUMIF(費用!$N$3:$N$202,CONCATENATE($A41,"_",H$4),費用!$L$3:$L$202)</f>
        <v>0</v>
      </c>
      <c r="I41" s="98">
        <f>SUMIF(費用!$N$3:$N$202,CONCATENATE($A41,"_",I$4),費用!$L$3:$L$202)</f>
        <v>0</v>
      </c>
      <c r="J41" s="98">
        <f>SUMIF(費用!$N$3:$N$202,CONCATENATE($A41,"_",J$4),費用!$L$3:$L$202)</f>
        <v>0</v>
      </c>
      <c r="K41" s="98">
        <f>SUMIF(費用!$N$3:$N$202,CONCATENATE($A41,"_",K$4),費用!$L$3:$L$202)</f>
        <v>0</v>
      </c>
      <c r="L41" s="98"/>
      <c r="M41" s="98"/>
      <c r="O41" s="118">
        <f>SUMIF(収入!$A$3:$A$163,A41,収入!$D$3:$D$163)</f>
        <v>0</v>
      </c>
      <c r="P41" s="131"/>
      <c r="Q41" s="98">
        <f t="shared" si="4"/>
        <v>0</v>
      </c>
      <c r="R41" s="98">
        <f t="shared" si="5"/>
        <v>0</v>
      </c>
      <c r="S41" s="130">
        <f t="shared" si="6"/>
        <v>0</v>
      </c>
    </row>
    <row r="42" spans="1:19">
      <c r="A42" s="127">
        <f t="shared" si="3"/>
        <v>44704</v>
      </c>
      <c r="B42" s="82">
        <f>SUMIF(収入!$A$3:$A$163,$A42,収入!$J$3:$J$163)</f>
        <v>0</v>
      </c>
      <c r="C42" s="81">
        <f>SUMIF(費用!$A$3:$A$202,$A42,費用!$L$3:$L$202)</f>
        <v>0</v>
      </c>
      <c r="D42" s="81">
        <f t="shared" si="2"/>
        <v>0</v>
      </c>
      <c r="E42" s="81">
        <f>IF(SUM(B42:D120)=0,0,SUM($D$5:D42))</f>
        <v>0</v>
      </c>
      <c r="G42" s="98">
        <f>SUMIF(費用!$N$3:$N$202,CONCATENATE($A42,"_",G$4),費用!$L$3:$L$202)</f>
        <v>0</v>
      </c>
      <c r="H42" s="98">
        <f>SUMIF(費用!$N$3:$N$202,CONCATENATE($A42,"_",H$4),費用!$L$3:$L$202)</f>
        <v>0</v>
      </c>
      <c r="I42" s="98">
        <f>SUMIF(費用!$N$3:$N$202,CONCATENATE($A42,"_",I$4),費用!$L$3:$L$202)</f>
        <v>0</v>
      </c>
      <c r="J42" s="98">
        <f>SUMIF(費用!$N$3:$N$202,CONCATENATE($A42,"_",J$4),費用!$L$3:$L$202)</f>
        <v>0</v>
      </c>
      <c r="K42" s="98">
        <f>SUMIF(費用!$N$3:$N$202,CONCATENATE($A42,"_",K$4),費用!$L$3:$L$202)</f>
        <v>0</v>
      </c>
      <c r="L42" s="98"/>
      <c r="M42" s="98"/>
      <c r="O42" s="118">
        <f>SUMIF(収入!$A$3:$A$163,A42,収入!$D$3:$D$163)</f>
        <v>0</v>
      </c>
      <c r="P42" s="131"/>
      <c r="Q42" s="98">
        <f t="shared" si="4"/>
        <v>0</v>
      </c>
      <c r="R42" s="98">
        <f t="shared" si="5"/>
        <v>0</v>
      </c>
      <c r="S42" s="130">
        <f t="shared" si="6"/>
        <v>0</v>
      </c>
    </row>
    <row r="43" spans="1:19">
      <c r="A43" s="127">
        <f t="shared" si="3"/>
        <v>44705</v>
      </c>
      <c r="B43" s="82">
        <f>SUMIF(収入!$A$3:$A$163,$A43,収入!$J$3:$J$163)</f>
        <v>0</v>
      </c>
      <c r="C43" s="81">
        <f>SUMIF(費用!$A$3:$A$202,$A43,費用!$L$3:$L$202)</f>
        <v>0</v>
      </c>
      <c r="D43" s="81">
        <f t="shared" si="2"/>
        <v>0</v>
      </c>
      <c r="E43" s="81">
        <f>IF(SUM(B43:D121)=0,0,SUM($D$5:D43))</f>
        <v>0</v>
      </c>
      <c r="G43" s="98">
        <f>SUMIF(費用!$N$3:$N$202,CONCATENATE($A43,"_",G$4),費用!$L$3:$L$202)</f>
        <v>0</v>
      </c>
      <c r="H43" s="98">
        <f>SUMIF(費用!$N$3:$N$202,CONCATENATE($A43,"_",H$4),費用!$L$3:$L$202)</f>
        <v>0</v>
      </c>
      <c r="I43" s="98">
        <f>SUMIF(費用!$N$3:$N$202,CONCATENATE($A43,"_",I$4),費用!$L$3:$L$202)</f>
        <v>0</v>
      </c>
      <c r="J43" s="98">
        <f>SUMIF(費用!$N$3:$N$202,CONCATENATE($A43,"_",J$4),費用!$L$3:$L$202)</f>
        <v>0</v>
      </c>
      <c r="K43" s="98">
        <f>SUMIF(費用!$N$3:$N$202,CONCATENATE($A43,"_",K$4),費用!$L$3:$L$202)</f>
        <v>0</v>
      </c>
      <c r="L43" s="98"/>
      <c r="M43" s="98"/>
      <c r="O43" s="118">
        <f>SUMIF(収入!$A$3:$A$163,A43,収入!$D$3:$D$163)</f>
        <v>0</v>
      </c>
      <c r="P43" s="131"/>
      <c r="Q43" s="98">
        <f t="shared" si="4"/>
        <v>0</v>
      </c>
      <c r="R43" s="98">
        <f t="shared" si="5"/>
        <v>0</v>
      </c>
      <c r="S43" s="130">
        <f t="shared" si="6"/>
        <v>0</v>
      </c>
    </row>
    <row r="44" spans="1:19">
      <c r="A44" s="127">
        <f t="shared" si="3"/>
        <v>44706</v>
      </c>
      <c r="B44" s="82">
        <f>SUMIF(収入!$A$3:$A$163,$A44,収入!$J$3:$J$163)</f>
        <v>0</v>
      </c>
      <c r="C44" s="81">
        <f>SUMIF(費用!$A$3:$A$202,$A44,費用!$L$3:$L$202)</f>
        <v>0</v>
      </c>
      <c r="D44" s="81">
        <f t="shared" si="2"/>
        <v>0</v>
      </c>
      <c r="E44" s="81">
        <f>IF(SUM(B44:D122)=0,0,SUM($D$5:D44))</f>
        <v>0</v>
      </c>
      <c r="G44" s="98">
        <f>SUMIF(費用!$N$3:$N$202,CONCATENATE($A44,"_",G$4),費用!$L$3:$L$202)</f>
        <v>0</v>
      </c>
      <c r="H44" s="98">
        <f>SUMIF(費用!$N$3:$N$202,CONCATENATE($A44,"_",H$4),費用!$L$3:$L$202)</f>
        <v>0</v>
      </c>
      <c r="I44" s="98">
        <f>SUMIF(費用!$N$3:$N$202,CONCATENATE($A44,"_",I$4),費用!$L$3:$L$202)</f>
        <v>0</v>
      </c>
      <c r="J44" s="98">
        <f>SUMIF(費用!$N$3:$N$202,CONCATENATE($A44,"_",J$4),費用!$L$3:$L$202)</f>
        <v>0</v>
      </c>
      <c r="K44" s="98">
        <f>SUMIF(費用!$N$3:$N$202,CONCATENATE($A44,"_",K$4),費用!$L$3:$L$202)</f>
        <v>0</v>
      </c>
      <c r="L44" s="98"/>
      <c r="M44" s="98"/>
      <c r="O44" s="118">
        <f>SUMIF(収入!$A$3:$A$163,A44,収入!$D$3:$D$163)</f>
        <v>0</v>
      </c>
      <c r="P44" s="131"/>
      <c r="Q44" s="98">
        <f t="shared" si="4"/>
        <v>0</v>
      </c>
      <c r="R44" s="98">
        <f t="shared" si="5"/>
        <v>0</v>
      </c>
      <c r="S44" s="130">
        <f t="shared" si="6"/>
        <v>0</v>
      </c>
    </row>
    <row r="45" spans="1:19">
      <c r="A45" s="127">
        <f t="shared" si="3"/>
        <v>44707</v>
      </c>
      <c r="B45" s="82">
        <f>SUMIF(収入!$A$3:$A$163,$A45,収入!$J$3:$J$163)</f>
        <v>0</v>
      </c>
      <c r="C45" s="81">
        <f>SUMIF(費用!$A$3:$A$202,$A45,費用!$L$3:$L$202)</f>
        <v>0</v>
      </c>
      <c r="D45" s="81">
        <f t="shared" si="2"/>
        <v>0</v>
      </c>
      <c r="E45" s="81">
        <f>IF(SUM(B45:D123)=0,0,SUM($D$5:D45))</f>
        <v>0</v>
      </c>
      <c r="G45" s="98">
        <f>SUMIF(費用!$N$3:$N$202,CONCATENATE($A45,"_",G$4),費用!$L$3:$L$202)</f>
        <v>0</v>
      </c>
      <c r="H45" s="98">
        <f>SUMIF(費用!$N$3:$N$202,CONCATENATE($A45,"_",H$4),費用!$L$3:$L$202)</f>
        <v>0</v>
      </c>
      <c r="I45" s="98">
        <f>SUMIF(費用!$N$3:$N$202,CONCATENATE($A45,"_",I$4),費用!$L$3:$L$202)</f>
        <v>0</v>
      </c>
      <c r="J45" s="98">
        <f>SUMIF(費用!$N$3:$N$202,CONCATENATE($A45,"_",J$4),費用!$L$3:$L$202)</f>
        <v>0</v>
      </c>
      <c r="K45" s="98">
        <f>SUMIF(費用!$N$3:$N$202,CONCATENATE($A45,"_",K$4),費用!$L$3:$L$202)</f>
        <v>0</v>
      </c>
      <c r="L45" s="98"/>
      <c r="M45" s="98"/>
      <c r="O45" s="118">
        <f>SUMIF(収入!$A$3:$A$163,A45,収入!$D$3:$D$163)</f>
        <v>0</v>
      </c>
      <c r="P45" s="131"/>
      <c r="Q45" s="98">
        <f t="shared" si="4"/>
        <v>0</v>
      </c>
      <c r="R45" s="98">
        <f t="shared" si="5"/>
        <v>0</v>
      </c>
      <c r="S45" s="130">
        <f t="shared" si="6"/>
        <v>0</v>
      </c>
    </row>
    <row r="46" spans="1:19">
      <c r="A46" s="127">
        <f t="shared" si="3"/>
        <v>44708</v>
      </c>
      <c r="B46" s="82">
        <f>SUMIF(収入!$A$3:$A$163,$A46,収入!$J$3:$J$163)</f>
        <v>0</v>
      </c>
      <c r="C46" s="81">
        <f>SUMIF(費用!$A$3:$A$202,$A46,費用!$L$3:$L$202)</f>
        <v>0</v>
      </c>
      <c r="D46" s="81">
        <f t="shared" si="2"/>
        <v>0</v>
      </c>
      <c r="E46" s="81">
        <f>IF(SUM(B46:D124)=0,0,SUM($D$5:D46))</f>
        <v>0</v>
      </c>
      <c r="G46" s="98">
        <f>SUMIF(費用!$N$3:$N$202,CONCATENATE($A46,"_",G$4),費用!$L$3:$L$202)</f>
        <v>0</v>
      </c>
      <c r="H46" s="98">
        <f>SUMIF(費用!$N$3:$N$202,CONCATENATE($A46,"_",H$4),費用!$L$3:$L$202)</f>
        <v>0</v>
      </c>
      <c r="I46" s="98">
        <f>SUMIF(費用!$N$3:$N$202,CONCATENATE($A46,"_",I$4),費用!$L$3:$L$202)</f>
        <v>0</v>
      </c>
      <c r="J46" s="98">
        <f>SUMIF(費用!$N$3:$N$202,CONCATENATE($A46,"_",J$4),費用!$L$3:$L$202)</f>
        <v>0</v>
      </c>
      <c r="K46" s="98">
        <f>SUMIF(費用!$N$3:$N$202,CONCATENATE($A46,"_",K$4),費用!$L$3:$L$202)</f>
        <v>0</v>
      </c>
      <c r="L46" s="98"/>
      <c r="M46" s="98"/>
      <c r="O46" s="118">
        <f>SUMIF(収入!$A$3:$A$163,A46,収入!$D$3:$D$163)</f>
        <v>0</v>
      </c>
      <c r="P46" s="131"/>
      <c r="Q46" s="98">
        <f t="shared" si="4"/>
        <v>0</v>
      </c>
      <c r="R46" s="98">
        <f t="shared" si="5"/>
        <v>0</v>
      </c>
      <c r="S46" s="130">
        <f t="shared" si="6"/>
        <v>0</v>
      </c>
    </row>
    <row r="47" spans="1:19">
      <c r="A47" s="127">
        <f t="shared" si="3"/>
        <v>44709</v>
      </c>
      <c r="B47" s="82">
        <f>SUMIF(収入!$A$3:$A$163,$A47,収入!$J$3:$J$163)</f>
        <v>0</v>
      </c>
      <c r="C47" s="81">
        <f>SUMIF(費用!$A$3:$A$202,$A47,費用!$L$3:$L$202)</f>
        <v>0</v>
      </c>
      <c r="D47" s="81">
        <f t="shared" si="2"/>
        <v>0</v>
      </c>
      <c r="E47" s="81">
        <f>IF(SUM(B47:D125)=0,0,SUM($D$5:D47))</f>
        <v>0</v>
      </c>
      <c r="G47" s="98">
        <f>SUMIF(費用!$N$3:$N$202,CONCATENATE($A47,"_",G$4),費用!$L$3:$L$202)</f>
        <v>0</v>
      </c>
      <c r="H47" s="98">
        <f>SUMIF(費用!$N$3:$N$202,CONCATENATE($A47,"_",H$4),費用!$L$3:$L$202)</f>
        <v>0</v>
      </c>
      <c r="I47" s="98">
        <f>SUMIF(費用!$N$3:$N$202,CONCATENATE($A47,"_",I$4),費用!$L$3:$L$202)</f>
        <v>0</v>
      </c>
      <c r="J47" s="98">
        <f>SUMIF(費用!$N$3:$N$202,CONCATENATE($A47,"_",J$4),費用!$L$3:$L$202)</f>
        <v>0</v>
      </c>
      <c r="K47" s="98">
        <f>SUMIF(費用!$N$3:$N$202,CONCATENATE($A47,"_",K$4),費用!$L$3:$L$202)</f>
        <v>0</v>
      </c>
      <c r="L47" s="98"/>
      <c r="M47" s="98"/>
      <c r="O47" s="118">
        <f>SUMIF(収入!$A$3:$A$163,A47,収入!$D$3:$D$163)</f>
        <v>0</v>
      </c>
      <c r="P47" s="131"/>
      <c r="Q47" s="98">
        <f t="shared" si="4"/>
        <v>0</v>
      </c>
      <c r="R47" s="98">
        <f t="shared" si="5"/>
        <v>0</v>
      </c>
      <c r="S47" s="130">
        <f t="shared" si="6"/>
        <v>0</v>
      </c>
    </row>
    <row r="48" spans="1:19">
      <c r="A48" s="127">
        <f t="shared" si="3"/>
        <v>44710</v>
      </c>
      <c r="B48" s="82">
        <f>SUMIF(収入!$A$3:$A$163,$A48,収入!$J$3:$J$163)</f>
        <v>0</v>
      </c>
      <c r="C48" s="81">
        <f>SUMIF(費用!$A$3:$A$202,$A48,費用!$L$3:$L$202)</f>
        <v>0</v>
      </c>
      <c r="D48" s="81">
        <f t="shared" si="2"/>
        <v>0</v>
      </c>
      <c r="E48" s="81">
        <f>IF(SUM(B48:D126)=0,0,SUM($D$5:D48))</f>
        <v>0</v>
      </c>
      <c r="G48" s="98">
        <f>SUMIF(費用!$N$3:$N$202,CONCATENATE($A48,"_",G$4),費用!$L$3:$L$202)</f>
        <v>0</v>
      </c>
      <c r="H48" s="98">
        <f>SUMIF(費用!$N$3:$N$202,CONCATENATE($A48,"_",H$4),費用!$L$3:$L$202)</f>
        <v>0</v>
      </c>
      <c r="I48" s="98">
        <f>SUMIF(費用!$N$3:$N$202,CONCATENATE($A48,"_",I$4),費用!$L$3:$L$202)</f>
        <v>0</v>
      </c>
      <c r="J48" s="98">
        <f>SUMIF(費用!$N$3:$N$202,CONCATENATE($A48,"_",J$4),費用!$L$3:$L$202)</f>
        <v>0</v>
      </c>
      <c r="K48" s="98">
        <f>SUMIF(費用!$N$3:$N$202,CONCATENATE($A48,"_",K$4),費用!$L$3:$L$202)</f>
        <v>0</v>
      </c>
      <c r="L48" s="98"/>
      <c r="M48" s="98"/>
      <c r="O48" s="118">
        <f>SUMIF(収入!$A$3:$A$163,A48,収入!$D$3:$D$163)</f>
        <v>0</v>
      </c>
      <c r="P48" s="131"/>
      <c r="Q48" s="98">
        <f t="shared" si="4"/>
        <v>0</v>
      </c>
      <c r="R48" s="98">
        <f t="shared" si="5"/>
        <v>0</v>
      </c>
      <c r="S48" s="130">
        <f t="shared" si="6"/>
        <v>0</v>
      </c>
    </row>
    <row r="49" spans="1:19">
      <c r="A49" s="127">
        <f t="shared" si="3"/>
        <v>44711</v>
      </c>
      <c r="B49" s="82">
        <f>SUMIF(収入!$A$3:$A$163,$A49,収入!$J$3:$J$163)</f>
        <v>0</v>
      </c>
      <c r="C49" s="81">
        <f>SUMIF(費用!$A$3:$A$202,$A49,費用!$L$3:$L$202)</f>
        <v>0</v>
      </c>
      <c r="D49" s="81">
        <f t="shared" si="2"/>
        <v>0</v>
      </c>
      <c r="E49" s="81">
        <f>IF(SUM(B49:D127)=0,0,SUM($D$5:D49))</f>
        <v>0</v>
      </c>
      <c r="G49" s="98">
        <f>SUMIF(費用!$N$3:$N$202,CONCATENATE($A49,"_",G$4),費用!$L$3:$L$202)</f>
        <v>0</v>
      </c>
      <c r="H49" s="98">
        <f>SUMIF(費用!$N$3:$N$202,CONCATENATE($A49,"_",H$4),費用!$L$3:$L$202)</f>
        <v>0</v>
      </c>
      <c r="I49" s="98">
        <f>SUMIF(費用!$N$3:$N$202,CONCATENATE($A49,"_",I$4),費用!$L$3:$L$202)</f>
        <v>0</v>
      </c>
      <c r="J49" s="98">
        <f>SUMIF(費用!$N$3:$N$202,CONCATENATE($A49,"_",J$4),費用!$L$3:$L$202)</f>
        <v>0</v>
      </c>
      <c r="K49" s="98">
        <f>SUMIF(費用!$N$3:$N$202,CONCATENATE($A49,"_",K$4),費用!$L$3:$L$202)</f>
        <v>0</v>
      </c>
      <c r="L49" s="98"/>
      <c r="M49" s="98"/>
      <c r="O49" s="118">
        <f>SUMIF(収入!$A$3:$A$163,A49,収入!$D$3:$D$163)</f>
        <v>0</v>
      </c>
      <c r="P49" s="131"/>
      <c r="Q49" s="98">
        <f t="shared" si="4"/>
        <v>0</v>
      </c>
      <c r="R49" s="98">
        <f t="shared" si="5"/>
        <v>0</v>
      </c>
      <c r="S49" s="130">
        <f t="shared" si="6"/>
        <v>0</v>
      </c>
    </row>
    <row r="50" spans="1:19">
      <c r="A50" s="127">
        <f t="shared" si="3"/>
        <v>44712</v>
      </c>
      <c r="B50" s="82">
        <f>SUMIF(収入!$A$3:$A$163,$A50,収入!$J$3:$J$163)</f>
        <v>0</v>
      </c>
      <c r="C50" s="81">
        <f>SUMIF(費用!$A$3:$A$202,$A50,費用!$L$3:$L$202)</f>
        <v>0</v>
      </c>
      <c r="D50" s="81">
        <f t="shared" si="2"/>
        <v>0</v>
      </c>
      <c r="E50" s="81">
        <f>IF(SUM(B50:D128)=0,0,SUM($D$5:D50))</f>
        <v>0</v>
      </c>
      <c r="G50" s="98">
        <f>SUMIF(費用!$N$3:$N$202,CONCATENATE($A50,"_",G$4),費用!$L$3:$L$202)</f>
        <v>0</v>
      </c>
      <c r="H50" s="98">
        <f>SUMIF(費用!$N$3:$N$202,CONCATENATE($A50,"_",H$4),費用!$L$3:$L$202)</f>
        <v>0</v>
      </c>
      <c r="I50" s="98">
        <f>SUMIF(費用!$N$3:$N$202,CONCATENATE($A50,"_",I$4),費用!$L$3:$L$202)</f>
        <v>0</v>
      </c>
      <c r="J50" s="98">
        <f>SUMIF(費用!$N$3:$N$202,CONCATENATE($A50,"_",J$4),費用!$L$3:$L$202)</f>
        <v>0</v>
      </c>
      <c r="K50" s="98">
        <f>SUMIF(費用!$N$3:$N$202,CONCATENATE($A50,"_",K$4),費用!$L$3:$L$202)</f>
        <v>0</v>
      </c>
      <c r="L50" s="98"/>
      <c r="M50" s="98"/>
      <c r="O50" s="118">
        <f>SUMIF(収入!$A$3:$A$163,A50,収入!$D$3:$D$163)</f>
        <v>0</v>
      </c>
      <c r="P50" s="131"/>
      <c r="Q50" s="98">
        <f t="shared" si="4"/>
        <v>0</v>
      </c>
      <c r="R50" s="98">
        <f t="shared" si="5"/>
        <v>0</v>
      </c>
      <c r="S50" s="130">
        <f t="shared" si="6"/>
        <v>0</v>
      </c>
    </row>
    <row r="51" spans="1:19">
      <c r="A51" s="127">
        <f t="shared" si="3"/>
        <v>44713</v>
      </c>
      <c r="B51" s="82">
        <f>SUMIF(収入!$A$3:$A$163,$A51,収入!$J$3:$J$163)</f>
        <v>0</v>
      </c>
      <c r="C51" s="81">
        <f>SUMIF(費用!$A$3:$A$202,$A51,費用!$L$3:$L$202)</f>
        <v>0</v>
      </c>
      <c r="D51" s="81">
        <f t="shared" si="2"/>
        <v>0</v>
      </c>
      <c r="E51" s="81">
        <f>IF(SUM(B51:D129)=0,0,SUM($D$5:D51))</f>
        <v>0</v>
      </c>
      <c r="G51" s="98">
        <f>SUMIF(費用!$N$3:$N$202,CONCATENATE($A51,"_",G$4),費用!$L$3:$L$202)</f>
        <v>0</v>
      </c>
      <c r="H51" s="98">
        <f>SUMIF(費用!$N$3:$N$202,CONCATENATE($A51,"_",H$4),費用!$L$3:$L$202)</f>
        <v>0</v>
      </c>
      <c r="I51" s="98">
        <f>SUMIF(費用!$N$3:$N$202,CONCATENATE($A51,"_",I$4),費用!$L$3:$L$202)</f>
        <v>0</v>
      </c>
      <c r="J51" s="98">
        <f>SUMIF(費用!$N$3:$N$202,CONCATENATE($A51,"_",J$4),費用!$L$3:$L$202)</f>
        <v>0</v>
      </c>
      <c r="K51" s="98">
        <f>SUMIF(費用!$N$3:$N$202,CONCATENATE($A51,"_",K$4),費用!$L$3:$L$202)</f>
        <v>0</v>
      </c>
      <c r="L51" s="98"/>
      <c r="M51" s="98"/>
      <c r="O51" s="118">
        <f>SUMIF(収入!$A$3:$A$163,A51,収入!$D$3:$D$163)</f>
        <v>0</v>
      </c>
      <c r="P51" s="131"/>
      <c r="Q51" s="98">
        <f t="shared" si="4"/>
        <v>0</v>
      </c>
      <c r="R51" s="98">
        <f t="shared" si="5"/>
        <v>0</v>
      </c>
      <c r="S51" s="130">
        <f t="shared" si="6"/>
        <v>0</v>
      </c>
    </row>
    <row r="52" spans="1:19">
      <c r="A52" s="127">
        <f t="shared" si="3"/>
        <v>44714</v>
      </c>
      <c r="B52" s="82">
        <f>SUMIF(収入!$A$3:$A$163,$A52,収入!$J$3:$J$163)</f>
        <v>0</v>
      </c>
      <c r="C52" s="81">
        <f>SUMIF(費用!$A$3:$A$202,$A52,費用!$L$3:$L$202)</f>
        <v>0</v>
      </c>
      <c r="D52" s="81">
        <f t="shared" si="2"/>
        <v>0</v>
      </c>
      <c r="E52" s="81">
        <f>IF(SUM(B52:D130)=0,0,SUM($D$5:D52))</f>
        <v>0</v>
      </c>
      <c r="G52" s="98">
        <f>SUMIF(費用!$N$3:$N$202,CONCATENATE($A52,"_",G$4),費用!$L$3:$L$202)</f>
        <v>0</v>
      </c>
      <c r="H52" s="98">
        <f>SUMIF(費用!$N$3:$N$202,CONCATENATE($A52,"_",H$4),費用!$L$3:$L$202)</f>
        <v>0</v>
      </c>
      <c r="I52" s="98">
        <f>SUMIF(費用!$N$3:$N$202,CONCATENATE($A52,"_",I$4),費用!$L$3:$L$202)</f>
        <v>0</v>
      </c>
      <c r="J52" s="98">
        <f>SUMIF(費用!$N$3:$N$202,CONCATENATE($A52,"_",J$4),費用!$L$3:$L$202)</f>
        <v>0</v>
      </c>
      <c r="K52" s="98">
        <f>SUMIF(費用!$N$3:$N$202,CONCATENATE($A52,"_",K$4),費用!$L$3:$L$202)</f>
        <v>0</v>
      </c>
      <c r="L52" s="98"/>
      <c r="M52" s="98"/>
      <c r="O52" s="118">
        <f>SUMIF(収入!$A$3:$A$163,A52,収入!$D$3:$D$163)</f>
        <v>0</v>
      </c>
      <c r="P52" s="131"/>
      <c r="Q52" s="98">
        <f t="shared" si="4"/>
        <v>0</v>
      </c>
      <c r="R52" s="98">
        <f t="shared" si="5"/>
        <v>0</v>
      </c>
      <c r="S52" s="130">
        <f t="shared" si="6"/>
        <v>0</v>
      </c>
    </row>
    <row r="53" spans="1:19">
      <c r="A53" s="127">
        <f t="shared" si="3"/>
        <v>44715</v>
      </c>
      <c r="B53" s="82">
        <f>SUMIF(収入!$A$3:$A$163,$A53,収入!$J$3:$J$163)</f>
        <v>0</v>
      </c>
      <c r="C53" s="81">
        <f>SUMIF(費用!$A$3:$A$202,$A53,費用!$L$3:$L$202)</f>
        <v>0</v>
      </c>
      <c r="D53" s="81">
        <f t="shared" si="2"/>
        <v>0</v>
      </c>
      <c r="E53" s="81">
        <f>IF(SUM(B53:D131)=0,0,SUM($D$5:D53))</f>
        <v>0</v>
      </c>
      <c r="G53" s="98">
        <f>SUMIF(費用!$N$3:$N$202,CONCATENATE($A53,"_",G$4),費用!$L$3:$L$202)</f>
        <v>0</v>
      </c>
      <c r="H53" s="98">
        <f>SUMIF(費用!$N$3:$N$202,CONCATENATE($A53,"_",H$4),費用!$L$3:$L$202)</f>
        <v>0</v>
      </c>
      <c r="I53" s="98">
        <f>SUMIF(費用!$N$3:$N$202,CONCATENATE($A53,"_",I$4),費用!$L$3:$L$202)</f>
        <v>0</v>
      </c>
      <c r="J53" s="98">
        <f>SUMIF(費用!$N$3:$N$202,CONCATENATE($A53,"_",J$4),費用!$L$3:$L$202)</f>
        <v>0</v>
      </c>
      <c r="K53" s="98">
        <f>SUMIF(費用!$N$3:$N$202,CONCATENATE($A53,"_",K$4),費用!$L$3:$L$202)</f>
        <v>0</v>
      </c>
      <c r="L53" s="98"/>
      <c r="M53" s="98"/>
      <c r="O53" s="118">
        <f>SUMIF(収入!$A$3:$A$163,A53,収入!$D$3:$D$163)</f>
        <v>0</v>
      </c>
      <c r="P53" s="131"/>
      <c r="Q53" s="98">
        <f t="shared" si="4"/>
        <v>0</v>
      </c>
      <c r="R53" s="98">
        <f t="shared" si="5"/>
        <v>0</v>
      </c>
      <c r="S53" s="130">
        <f t="shared" si="6"/>
        <v>0</v>
      </c>
    </row>
    <row r="54" spans="1:19">
      <c r="A54" s="127">
        <f t="shared" si="3"/>
        <v>44716</v>
      </c>
      <c r="B54" s="82">
        <f>SUMIF(収入!$A$3:$A$163,$A54,収入!$J$3:$J$163)</f>
        <v>0</v>
      </c>
      <c r="C54" s="81">
        <f>SUMIF(費用!$A$3:$A$202,$A54,費用!$L$3:$L$202)</f>
        <v>0</v>
      </c>
      <c r="D54" s="81">
        <f t="shared" si="2"/>
        <v>0</v>
      </c>
      <c r="E54" s="81">
        <f>IF(SUM(B54:D132)=0,0,SUM($D$5:D54))</f>
        <v>0</v>
      </c>
      <c r="G54" s="98">
        <f>SUMIF(費用!$N$3:$N$202,CONCATENATE($A54,"_",G$4),費用!$L$3:$L$202)</f>
        <v>0</v>
      </c>
      <c r="H54" s="98">
        <f>SUMIF(費用!$N$3:$N$202,CONCATENATE($A54,"_",H$4),費用!$L$3:$L$202)</f>
        <v>0</v>
      </c>
      <c r="I54" s="98">
        <f>SUMIF(費用!$N$3:$N$202,CONCATENATE($A54,"_",I$4),費用!$L$3:$L$202)</f>
        <v>0</v>
      </c>
      <c r="J54" s="98">
        <f>SUMIF(費用!$N$3:$N$202,CONCATENATE($A54,"_",J$4),費用!$L$3:$L$202)</f>
        <v>0</v>
      </c>
      <c r="K54" s="98">
        <f>SUMIF(費用!$N$3:$N$202,CONCATENATE($A54,"_",K$4),費用!$L$3:$L$202)</f>
        <v>0</v>
      </c>
      <c r="L54" s="98"/>
      <c r="M54" s="98"/>
      <c r="O54" s="118">
        <f>SUMIF(収入!$A$3:$A$163,A54,収入!$D$3:$D$163)</f>
        <v>0</v>
      </c>
      <c r="P54" s="131"/>
      <c r="Q54" s="98">
        <f t="shared" si="4"/>
        <v>0</v>
      </c>
      <c r="R54" s="98">
        <f t="shared" si="5"/>
        <v>0</v>
      </c>
      <c r="S54" s="130">
        <f t="shared" si="6"/>
        <v>0</v>
      </c>
    </row>
    <row r="55" spans="1:19">
      <c r="A55" s="127">
        <f t="shared" si="3"/>
        <v>44717</v>
      </c>
      <c r="B55" s="82">
        <f>SUMIF(収入!$A$3:$A$163,$A55,収入!$J$3:$J$163)</f>
        <v>0</v>
      </c>
      <c r="C55" s="81">
        <f>SUMIF(費用!$A$3:$A$202,$A55,費用!$L$3:$L$202)</f>
        <v>0</v>
      </c>
      <c r="D55" s="81">
        <f t="shared" si="2"/>
        <v>0</v>
      </c>
      <c r="E55" s="81">
        <f>IF(SUM(B55:D133)=0,0,SUM($D$5:D55))</f>
        <v>0</v>
      </c>
      <c r="G55" s="98">
        <f>SUMIF(費用!$N$3:$N$202,CONCATENATE($A55,"_",G$4),費用!$L$3:$L$202)</f>
        <v>0</v>
      </c>
      <c r="H55" s="98">
        <f>SUMIF(費用!$N$3:$N$202,CONCATENATE($A55,"_",H$4),費用!$L$3:$L$202)</f>
        <v>0</v>
      </c>
      <c r="I55" s="98">
        <f>SUMIF(費用!$N$3:$N$202,CONCATENATE($A55,"_",I$4),費用!$L$3:$L$202)</f>
        <v>0</v>
      </c>
      <c r="J55" s="98">
        <f>SUMIF(費用!$N$3:$N$202,CONCATENATE($A55,"_",J$4),費用!$L$3:$L$202)</f>
        <v>0</v>
      </c>
      <c r="K55" s="98">
        <f>SUMIF(費用!$N$3:$N$202,CONCATENATE($A55,"_",K$4),費用!$L$3:$L$202)</f>
        <v>0</v>
      </c>
      <c r="L55" s="98"/>
      <c r="M55" s="98"/>
      <c r="O55" s="118">
        <f>SUMIF(収入!$A$3:$A$163,A55,収入!$D$3:$D$163)</f>
        <v>0</v>
      </c>
      <c r="P55" s="131"/>
      <c r="Q55" s="98">
        <f t="shared" si="4"/>
        <v>0</v>
      </c>
      <c r="R55" s="98">
        <f t="shared" si="5"/>
        <v>0</v>
      </c>
      <c r="S55" s="130">
        <f t="shared" si="6"/>
        <v>0</v>
      </c>
    </row>
    <row r="56" spans="1:19">
      <c r="A56" s="127">
        <f t="shared" si="3"/>
        <v>44718</v>
      </c>
      <c r="B56" s="82">
        <f>SUMIF(収入!$A$3:$A$163,$A56,収入!$J$3:$J$163)</f>
        <v>0</v>
      </c>
      <c r="C56" s="81">
        <f>SUMIF(費用!$A$3:$A$202,$A56,費用!$L$3:$L$202)</f>
        <v>0</v>
      </c>
      <c r="D56" s="81">
        <f t="shared" si="2"/>
        <v>0</v>
      </c>
      <c r="E56" s="81">
        <f>IF(SUM(B56:D134)=0,0,SUM($D$5:D56))</f>
        <v>0</v>
      </c>
      <c r="G56" s="98">
        <f>SUMIF(費用!$N$3:$N$202,CONCATENATE($A56,"_",G$4),費用!$L$3:$L$202)</f>
        <v>0</v>
      </c>
      <c r="H56" s="98">
        <f>SUMIF(費用!$N$3:$N$202,CONCATENATE($A56,"_",H$4),費用!$L$3:$L$202)</f>
        <v>0</v>
      </c>
      <c r="I56" s="98">
        <f>SUMIF(費用!$N$3:$N$202,CONCATENATE($A56,"_",I$4),費用!$L$3:$L$202)</f>
        <v>0</v>
      </c>
      <c r="J56" s="98">
        <f>SUMIF(費用!$N$3:$N$202,CONCATENATE($A56,"_",J$4),費用!$L$3:$L$202)</f>
        <v>0</v>
      </c>
      <c r="K56" s="98">
        <f>SUMIF(費用!$N$3:$N$202,CONCATENATE($A56,"_",K$4),費用!$L$3:$L$202)</f>
        <v>0</v>
      </c>
      <c r="L56" s="98"/>
      <c r="M56" s="98"/>
      <c r="O56" s="118">
        <f>SUMIF(収入!$A$3:$A$163,A56,収入!$D$3:$D$163)</f>
        <v>0</v>
      </c>
      <c r="P56" s="131"/>
      <c r="Q56" s="98">
        <f t="shared" si="4"/>
        <v>0</v>
      </c>
      <c r="R56" s="98">
        <f t="shared" si="5"/>
        <v>0</v>
      </c>
      <c r="S56" s="130">
        <f t="shared" si="6"/>
        <v>0</v>
      </c>
    </row>
    <row r="57" spans="1:19">
      <c r="A57" s="127">
        <f t="shared" si="3"/>
        <v>44719</v>
      </c>
      <c r="B57" s="82">
        <f>SUMIF(収入!$A$3:$A$163,$A57,収入!$J$3:$J$163)</f>
        <v>0</v>
      </c>
      <c r="C57" s="81">
        <f>SUMIF(費用!$A$3:$A$202,$A57,費用!$L$3:$L$202)</f>
        <v>0</v>
      </c>
      <c r="D57" s="81">
        <f t="shared" si="2"/>
        <v>0</v>
      </c>
      <c r="E57" s="81">
        <f>IF(SUM(B57:D135)=0,0,SUM($D$5:D57))</f>
        <v>0</v>
      </c>
      <c r="G57" s="98">
        <f>SUMIF(費用!$N$3:$N$202,CONCATENATE($A57,"_",G$4),費用!$L$3:$L$202)</f>
        <v>0</v>
      </c>
      <c r="H57" s="98">
        <f>SUMIF(費用!$N$3:$N$202,CONCATENATE($A57,"_",H$4),費用!$L$3:$L$202)</f>
        <v>0</v>
      </c>
      <c r="I57" s="98">
        <f>SUMIF(費用!$N$3:$N$202,CONCATENATE($A57,"_",I$4),費用!$L$3:$L$202)</f>
        <v>0</v>
      </c>
      <c r="J57" s="98">
        <f>SUMIF(費用!$N$3:$N$202,CONCATENATE($A57,"_",J$4),費用!$L$3:$L$202)</f>
        <v>0</v>
      </c>
      <c r="K57" s="98">
        <f>SUMIF(費用!$N$3:$N$202,CONCATENATE($A57,"_",K$4),費用!$L$3:$L$202)</f>
        <v>0</v>
      </c>
      <c r="L57" s="98"/>
      <c r="M57" s="98"/>
      <c r="O57" s="118">
        <f>SUMIF(収入!$A$3:$A$163,A57,収入!$D$3:$D$163)</f>
        <v>0</v>
      </c>
      <c r="P57" s="131"/>
      <c r="Q57" s="98">
        <f t="shared" si="4"/>
        <v>0</v>
      </c>
      <c r="R57" s="98">
        <f t="shared" si="5"/>
        <v>0</v>
      </c>
      <c r="S57" s="130">
        <f t="shared" si="6"/>
        <v>0</v>
      </c>
    </row>
    <row r="58" spans="1:19">
      <c r="A58" s="127">
        <f t="shared" si="3"/>
        <v>44720</v>
      </c>
      <c r="B58" s="82">
        <f>SUMIF(収入!$A$3:$A$163,$A58,収入!$J$3:$J$163)</f>
        <v>0</v>
      </c>
      <c r="C58" s="81">
        <f>SUMIF(費用!$A$3:$A$202,$A58,費用!$L$3:$L$202)</f>
        <v>0</v>
      </c>
      <c r="D58" s="81">
        <f t="shared" si="2"/>
        <v>0</v>
      </c>
      <c r="E58" s="81">
        <f>IF(SUM(B58:D136)=0,0,SUM($D$5:D58))</f>
        <v>0</v>
      </c>
      <c r="G58" s="98">
        <f>SUMIF(費用!$N$3:$N$202,CONCATENATE($A58,"_",G$4),費用!$L$3:$L$202)</f>
        <v>0</v>
      </c>
      <c r="H58" s="98">
        <f>SUMIF(費用!$N$3:$N$202,CONCATENATE($A58,"_",H$4),費用!$L$3:$L$202)</f>
        <v>0</v>
      </c>
      <c r="I58" s="98">
        <f>SUMIF(費用!$N$3:$N$202,CONCATENATE($A58,"_",I$4),費用!$L$3:$L$202)</f>
        <v>0</v>
      </c>
      <c r="J58" s="98">
        <f>SUMIF(費用!$N$3:$N$202,CONCATENATE($A58,"_",J$4),費用!$L$3:$L$202)</f>
        <v>0</v>
      </c>
      <c r="K58" s="98">
        <f>SUMIF(費用!$N$3:$N$202,CONCATENATE($A58,"_",K$4),費用!$L$3:$L$202)</f>
        <v>0</v>
      </c>
      <c r="L58" s="98"/>
      <c r="M58" s="98"/>
      <c r="O58" s="118">
        <f>SUMIF(収入!$A$3:$A$163,A58,収入!$D$3:$D$163)</f>
        <v>0</v>
      </c>
      <c r="P58" s="131"/>
      <c r="Q58" s="98">
        <f t="shared" si="4"/>
        <v>0</v>
      </c>
      <c r="R58" s="98">
        <f t="shared" si="5"/>
        <v>0</v>
      </c>
      <c r="S58" s="130">
        <f t="shared" si="6"/>
        <v>0</v>
      </c>
    </row>
    <row r="59" spans="1:19">
      <c r="A59" s="127">
        <f t="shared" si="3"/>
        <v>44721</v>
      </c>
      <c r="B59" s="82">
        <f>SUMIF(収入!$A$3:$A$163,$A59,収入!$J$3:$J$163)</f>
        <v>0</v>
      </c>
      <c r="C59" s="81">
        <f>SUMIF(費用!$A$3:$A$202,$A59,費用!$L$3:$L$202)</f>
        <v>0</v>
      </c>
      <c r="D59" s="81">
        <f t="shared" si="2"/>
        <v>0</v>
      </c>
      <c r="E59" s="81">
        <f>IF(SUM(B59:D137)=0,0,SUM($D$5:D59))</f>
        <v>0</v>
      </c>
      <c r="G59" s="98">
        <f>SUMIF(費用!$N$3:$N$202,CONCATENATE($A59,"_",G$4),費用!$L$3:$L$202)</f>
        <v>0</v>
      </c>
      <c r="H59" s="98">
        <f>SUMIF(費用!$N$3:$N$202,CONCATENATE($A59,"_",H$4),費用!$L$3:$L$202)</f>
        <v>0</v>
      </c>
      <c r="I59" s="98">
        <f>SUMIF(費用!$N$3:$N$202,CONCATENATE($A59,"_",I$4),費用!$L$3:$L$202)</f>
        <v>0</v>
      </c>
      <c r="J59" s="98">
        <f>SUMIF(費用!$N$3:$N$202,CONCATENATE($A59,"_",J$4),費用!$L$3:$L$202)</f>
        <v>0</v>
      </c>
      <c r="K59" s="98">
        <f>SUMIF(費用!$N$3:$N$202,CONCATENATE($A59,"_",K$4),費用!$L$3:$L$202)</f>
        <v>0</v>
      </c>
      <c r="L59" s="98"/>
      <c r="M59" s="98"/>
      <c r="O59" s="118">
        <f>SUMIF(収入!$A$3:$A$163,A59,収入!$D$3:$D$163)</f>
        <v>0</v>
      </c>
      <c r="P59" s="131"/>
      <c r="Q59" s="98">
        <f t="shared" si="4"/>
        <v>0</v>
      </c>
      <c r="R59" s="98">
        <f t="shared" si="5"/>
        <v>0</v>
      </c>
      <c r="S59" s="130">
        <f t="shared" si="6"/>
        <v>0</v>
      </c>
    </row>
    <row r="60" spans="1:19">
      <c r="A60" s="127">
        <f t="shared" si="3"/>
        <v>44722</v>
      </c>
      <c r="B60" s="82">
        <f>SUMIF(収入!$A$3:$A$163,$A60,収入!$J$3:$J$163)</f>
        <v>0</v>
      </c>
      <c r="C60" s="81">
        <f>SUMIF(費用!$A$3:$A$202,$A60,費用!$L$3:$L$202)</f>
        <v>0</v>
      </c>
      <c r="D60" s="81">
        <f t="shared" si="2"/>
        <v>0</v>
      </c>
      <c r="E60" s="81">
        <f>IF(SUM(B60:D138)=0,0,SUM($D$5:D60))</f>
        <v>0</v>
      </c>
      <c r="G60" s="98">
        <f>SUMIF(費用!$N$3:$N$202,CONCATENATE($A60,"_",G$4),費用!$L$3:$L$202)</f>
        <v>0</v>
      </c>
      <c r="H60" s="98">
        <f>SUMIF(費用!$N$3:$N$202,CONCATENATE($A60,"_",H$4),費用!$L$3:$L$202)</f>
        <v>0</v>
      </c>
      <c r="I60" s="98">
        <f>SUMIF(費用!$N$3:$N$202,CONCATENATE($A60,"_",I$4),費用!$L$3:$L$202)</f>
        <v>0</v>
      </c>
      <c r="J60" s="98">
        <f>SUMIF(費用!$N$3:$N$202,CONCATENATE($A60,"_",J$4),費用!$L$3:$L$202)</f>
        <v>0</v>
      </c>
      <c r="K60" s="98">
        <f>SUMIF(費用!$N$3:$N$202,CONCATENATE($A60,"_",K$4),費用!$L$3:$L$202)</f>
        <v>0</v>
      </c>
      <c r="L60" s="98"/>
      <c r="M60" s="98"/>
      <c r="O60" s="118">
        <f>SUMIF(収入!$A$3:$A$163,A60,収入!$D$3:$D$163)</f>
        <v>0</v>
      </c>
      <c r="P60" s="131"/>
      <c r="Q60" s="98">
        <f t="shared" si="4"/>
        <v>0</v>
      </c>
      <c r="R60" s="98">
        <f t="shared" si="5"/>
        <v>0</v>
      </c>
      <c r="S60" s="130">
        <f t="shared" si="6"/>
        <v>0</v>
      </c>
    </row>
    <row r="61" spans="1:19">
      <c r="A61" s="127">
        <f t="shared" si="3"/>
        <v>44723</v>
      </c>
      <c r="B61" s="82">
        <f>SUMIF(収入!$A$3:$A$163,$A61,収入!$J$3:$J$163)</f>
        <v>0</v>
      </c>
      <c r="C61" s="81">
        <f>SUMIF(費用!$A$3:$A$202,$A61,費用!$L$3:$L$202)</f>
        <v>0</v>
      </c>
      <c r="D61" s="81">
        <f t="shared" si="2"/>
        <v>0</v>
      </c>
      <c r="E61" s="81">
        <f>IF(SUM(B61:D139)=0,0,SUM($D$5:D61))</f>
        <v>0</v>
      </c>
      <c r="G61" s="98">
        <f>SUMIF(費用!$N$3:$N$202,CONCATENATE($A61,"_",G$4),費用!$L$3:$L$202)</f>
        <v>0</v>
      </c>
      <c r="H61" s="98">
        <f>SUMIF(費用!$N$3:$N$202,CONCATENATE($A61,"_",H$4),費用!$L$3:$L$202)</f>
        <v>0</v>
      </c>
      <c r="I61" s="98">
        <f>SUMIF(費用!$N$3:$N$202,CONCATENATE($A61,"_",I$4),費用!$L$3:$L$202)</f>
        <v>0</v>
      </c>
      <c r="J61" s="98">
        <f>SUMIF(費用!$N$3:$N$202,CONCATENATE($A61,"_",J$4),費用!$L$3:$L$202)</f>
        <v>0</v>
      </c>
      <c r="K61" s="98">
        <f>SUMIF(費用!$N$3:$N$202,CONCATENATE($A61,"_",K$4),費用!$L$3:$L$202)</f>
        <v>0</v>
      </c>
      <c r="L61" s="98"/>
      <c r="M61" s="98"/>
      <c r="O61" s="118">
        <f>SUMIF(収入!$A$3:$A$163,A61,収入!$D$3:$D$163)</f>
        <v>0</v>
      </c>
      <c r="P61" s="131"/>
      <c r="Q61" s="98">
        <f t="shared" si="4"/>
        <v>0</v>
      </c>
      <c r="R61" s="98">
        <f t="shared" si="5"/>
        <v>0</v>
      </c>
      <c r="S61" s="130">
        <f t="shared" si="6"/>
        <v>0</v>
      </c>
    </row>
    <row r="62" spans="1:19">
      <c r="A62" s="127">
        <f t="shared" si="3"/>
        <v>44724</v>
      </c>
      <c r="B62" s="82">
        <f>SUMIF(収入!$A$3:$A$163,$A62,収入!$J$3:$J$163)</f>
        <v>0</v>
      </c>
      <c r="C62" s="81">
        <f>SUMIF(費用!$A$3:$A$202,$A62,費用!$L$3:$L$202)</f>
        <v>0</v>
      </c>
      <c r="D62" s="81">
        <f t="shared" si="2"/>
        <v>0</v>
      </c>
      <c r="E62" s="81">
        <f>IF(SUM(B62:D140)=0,0,SUM($D$5:D62))</f>
        <v>0</v>
      </c>
      <c r="G62" s="98">
        <f>SUMIF(費用!$N$3:$N$202,CONCATENATE($A62,"_",G$4),費用!$L$3:$L$202)</f>
        <v>0</v>
      </c>
      <c r="H62" s="98">
        <f>SUMIF(費用!$N$3:$N$202,CONCATENATE($A62,"_",H$4),費用!$L$3:$L$202)</f>
        <v>0</v>
      </c>
      <c r="I62" s="98">
        <f>SUMIF(費用!$N$3:$N$202,CONCATENATE($A62,"_",I$4),費用!$L$3:$L$202)</f>
        <v>0</v>
      </c>
      <c r="J62" s="98">
        <f>SUMIF(費用!$N$3:$N$202,CONCATENATE($A62,"_",J$4),費用!$L$3:$L$202)</f>
        <v>0</v>
      </c>
      <c r="K62" s="98">
        <f>SUMIF(費用!$N$3:$N$202,CONCATENATE($A62,"_",K$4),費用!$L$3:$L$202)</f>
        <v>0</v>
      </c>
      <c r="L62" s="98"/>
      <c r="M62" s="98"/>
      <c r="O62" s="118">
        <f>SUMIF(収入!$A$3:$A$163,A62,収入!$D$3:$D$163)</f>
        <v>0</v>
      </c>
      <c r="P62" s="131"/>
      <c r="Q62" s="98">
        <f t="shared" si="4"/>
        <v>0</v>
      </c>
      <c r="R62" s="98">
        <f t="shared" si="5"/>
        <v>0</v>
      </c>
      <c r="S62" s="130">
        <f t="shared" si="6"/>
        <v>0</v>
      </c>
    </row>
    <row r="63" spans="1:19">
      <c r="A63" s="127">
        <f t="shared" si="3"/>
        <v>44725</v>
      </c>
      <c r="B63" s="82">
        <f>SUMIF(収入!$A$3:$A$163,$A63,収入!$J$3:$J$163)</f>
        <v>0</v>
      </c>
      <c r="C63" s="81">
        <f>SUMIF(費用!$A$3:$A$202,$A63,費用!$L$3:$L$202)</f>
        <v>0</v>
      </c>
      <c r="D63" s="81">
        <f t="shared" si="2"/>
        <v>0</v>
      </c>
      <c r="E63" s="81">
        <f>IF(SUM(B63:D141)=0,0,SUM($D$5:D63))</f>
        <v>0</v>
      </c>
      <c r="G63" s="98">
        <f>SUMIF(費用!$N$3:$N$202,CONCATENATE($A63,"_",G$4),費用!$L$3:$L$202)</f>
        <v>0</v>
      </c>
      <c r="H63" s="98">
        <f>SUMIF(費用!$N$3:$N$202,CONCATENATE($A63,"_",H$4),費用!$L$3:$L$202)</f>
        <v>0</v>
      </c>
      <c r="I63" s="98">
        <f>SUMIF(費用!$N$3:$N$202,CONCATENATE($A63,"_",I$4),費用!$L$3:$L$202)</f>
        <v>0</v>
      </c>
      <c r="J63" s="98">
        <f>SUMIF(費用!$N$3:$N$202,CONCATENATE($A63,"_",J$4),費用!$L$3:$L$202)</f>
        <v>0</v>
      </c>
      <c r="K63" s="98">
        <f>SUMIF(費用!$N$3:$N$202,CONCATENATE($A63,"_",K$4),費用!$L$3:$L$202)</f>
        <v>0</v>
      </c>
      <c r="L63" s="98"/>
      <c r="M63" s="98"/>
      <c r="O63" s="118">
        <f>SUMIF(収入!$A$3:$A$163,A63,収入!$D$3:$D$163)</f>
        <v>0</v>
      </c>
      <c r="P63" s="131"/>
      <c r="Q63" s="98">
        <f t="shared" si="4"/>
        <v>0</v>
      </c>
      <c r="R63" s="98">
        <f t="shared" si="5"/>
        <v>0</v>
      </c>
      <c r="S63" s="130">
        <f t="shared" si="6"/>
        <v>0</v>
      </c>
    </row>
    <row r="64" spans="1:19">
      <c r="A64" s="127">
        <f t="shared" si="3"/>
        <v>44726</v>
      </c>
      <c r="B64" s="82">
        <f>SUMIF(収入!$A$3:$A$163,$A64,収入!$J$3:$J$163)</f>
        <v>0</v>
      </c>
      <c r="C64" s="81">
        <f>SUMIF(費用!$A$3:$A$202,$A64,費用!$L$3:$L$202)</f>
        <v>0</v>
      </c>
      <c r="D64" s="81">
        <f t="shared" si="2"/>
        <v>0</v>
      </c>
      <c r="E64" s="81">
        <f>IF(SUM(B64:D142)=0,0,SUM($D$5:D64))</f>
        <v>0</v>
      </c>
      <c r="G64" s="98">
        <f>SUMIF(費用!$N$3:$N$202,CONCATENATE($A64,"_",G$4),費用!$L$3:$L$202)</f>
        <v>0</v>
      </c>
      <c r="H64" s="98">
        <f>SUMIF(費用!$N$3:$N$202,CONCATENATE($A64,"_",H$4),費用!$L$3:$L$202)</f>
        <v>0</v>
      </c>
      <c r="I64" s="98">
        <f>SUMIF(費用!$N$3:$N$202,CONCATENATE($A64,"_",I$4),費用!$L$3:$L$202)</f>
        <v>0</v>
      </c>
      <c r="J64" s="98">
        <f>SUMIF(費用!$N$3:$N$202,CONCATENATE($A64,"_",J$4),費用!$L$3:$L$202)</f>
        <v>0</v>
      </c>
      <c r="K64" s="98">
        <f>SUMIF(費用!$N$3:$N$202,CONCATENATE($A64,"_",K$4),費用!$L$3:$L$202)</f>
        <v>0</v>
      </c>
      <c r="L64" s="98"/>
      <c r="M64" s="98"/>
      <c r="O64" s="118">
        <f>SUMIF(収入!$A$3:$A$163,A64,収入!$D$3:$D$163)</f>
        <v>0</v>
      </c>
      <c r="P64" s="131"/>
      <c r="Q64" s="98">
        <f t="shared" si="4"/>
        <v>0</v>
      </c>
      <c r="R64" s="98">
        <f t="shared" si="5"/>
        <v>0</v>
      </c>
      <c r="S64" s="130">
        <f t="shared" si="6"/>
        <v>0</v>
      </c>
    </row>
    <row r="65" spans="1:19">
      <c r="A65" s="127">
        <f t="shared" si="3"/>
        <v>44727</v>
      </c>
      <c r="B65" s="82">
        <f>SUMIF(収入!$A$3:$A$163,$A65,収入!$J$3:$J$163)</f>
        <v>0</v>
      </c>
      <c r="C65" s="81">
        <f>SUMIF(費用!$A$3:$A$202,$A65,費用!$L$3:$L$202)</f>
        <v>0</v>
      </c>
      <c r="D65" s="81">
        <f t="shared" si="2"/>
        <v>0</v>
      </c>
      <c r="E65" s="81">
        <f>IF(SUM(B65:D143)=0,0,SUM($D$5:D65))</f>
        <v>0</v>
      </c>
      <c r="G65" s="98">
        <f>SUMIF(費用!$N$3:$N$202,CONCATENATE($A65,"_",G$4),費用!$L$3:$L$202)</f>
        <v>0</v>
      </c>
      <c r="H65" s="98">
        <f>SUMIF(費用!$N$3:$N$202,CONCATENATE($A65,"_",H$4),費用!$L$3:$L$202)</f>
        <v>0</v>
      </c>
      <c r="I65" s="98">
        <f>SUMIF(費用!$N$3:$N$202,CONCATENATE($A65,"_",I$4),費用!$L$3:$L$202)</f>
        <v>0</v>
      </c>
      <c r="J65" s="98">
        <f>SUMIF(費用!$N$3:$N$202,CONCATENATE($A65,"_",J$4),費用!$L$3:$L$202)</f>
        <v>0</v>
      </c>
      <c r="K65" s="98">
        <f>SUMIF(費用!$N$3:$N$202,CONCATENATE($A65,"_",K$4),費用!$L$3:$L$202)</f>
        <v>0</v>
      </c>
      <c r="L65" s="98"/>
      <c r="M65" s="98"/>
      <c r="O65" s="118">
        <f>SUMIF(収入!$A$3:$A$163,A65,収入!$D$3:$D$163)</f>
        <v>0</v>
      </c>
      <c r="P65" s="131"/>
      <c r="Q65" s="98">
        <f t="shared" si="4"/>
        <v>0</v>
      </c>
      <c r="R65" s="98">
        <f t="shared" si="5"/>
        <v>0</v>
      </c>
      <c r="S65" s="130">
        <f t="shared" si="6"/>
        <v>0</v>
      </c>
    </row>
    <row r="66" spans="1:19">
      <c r="A66" s="127">
        <f t="shared" si="3"/>
        <v>44728</v>
      </c>
      <c r="B66" s="82">
        <f>SUMIF(収入!$A$3:$A$163,$A66,収入!$J$3:$J$163)</f>
        <v>0</v>
      </c>
      <c r="C66" s="81">
        <f>SUMIF(費用!$A$3:$A$202,$A66,費用!$L$3:$L$202)</f>
        <v>0</v>
      </c>
      <c r="D66" s="81">
        <f t="shared" si="2"/>
        <v>0</v>
      </c>
      <c r="E66" s="81">
        <f>IF(SUM(B66:D144)=0,0,SUM($D$5:D66))</f>
        <v>0</v>
      </c>
      <c r="G66" s="98">
        <f>SUMIF(費用!$N$3:$N$202,CONCATENATE($A66,"_",G$4),費用!$L$3:$L$202)</f>
        <v>0</v>
      </c>
      <c r="H66" s="98">
        <f>SUMIF(費用!$N$3:$N$202,CONCATENATE($A66,"_",H$4),費用!$L$3:$L$202)</f>
        <v>0</v>
      </c>
      <c r="I66" s="98">
        <f>SUMIF(費用!$N$3:$N$202,CONCATENATE($A66,"_",I$4),費用!$L$3:$L$202)</f>
        <v>0</v>
      </c>
      <c r="J66" s="98">
        <f>SUMIF(費用!$N$3:$N$202,CONCATENATE($A66,"_",J$4),費用!$L$3:$L$202)</f>
        <v>0</v>
      </c>
      <c r="K66" s="98">
        <f>SUMIF(費用!$N$3:$N$202,CONCATENATE($A66,"_",K$4),費用!$L$3:$L$202)</f>
        <v>0</v>
      </c>
      <c r="L66" s="98"/>
      <c r="M66" s="98"/>
      <c r="O66" s="118">
        <f>SUMIF(収入!$A$3:$A$163,A66,収入!$D$3:$D$163)</f>
        <v>0</v>
      </c>
      <c r="P66" s="131"/>
      <c r="Q66" s="98">
        <f t="shared" si="4"/>
        <v>0</v>
      </c>
      <c r="R66" s="98">
        <f t="shared" si="5"/>
        <v>0</v>
      </c>
      <c r="S66" s="130">
        <f t="shared" si="6"/>
        <v>0</v>
      </c>
    </row>
    <row r="67" spans="1:19">
      <c r="A67" s="127">
        <f t="shared" si="3"/>
        <v>44729</v>
      </c>
      <c r="B67" s="82">
        <f>SUMIF(収入!$A$3:$A$163,$A67,収入!$J$3:$J$163)</f>
        <v>0</v>
      </c>
      <c r="C67" s="81">
        <f>SUMIF(費用!$A$3:$A$202,$A67,費用!$L$3:$L$202)</f>
        <v>0</v>
      </c>
      <c r="D67" s="81">
        <f t="shared" si="2"/>
        <v>0</v>
      </c>
      <c r="E67" s="81">
        <f>IF(SUM(B67:D145)=0,0,SUM($D$5:D67))</f>
        <v>0</v>
      </c>
      <c r="G67" s="98">
        <f>SUMIF(費用!$N$3:$N$202,CONCATENATE($A67,"_",G$4),費用!$L$3:$L$202)</f>
        <v>0</v>
      </c>
      <c r="H67" s="98">
        <f>SUMIF(費用!$N$3:$N$202,CONCATENATE($A67,"_",H$4),費用!$L$3:$L$202)</f>
        <v>0</v>
      </c>
      <c r="I67" s="98">
        <f>SUMIF(費用!$N$3:$N$202,CONCATENATE($A67,"_",I$4),費用!$L$3:$L$202)</f>
        <v>0</v>
      </c>
      <c r="J67" s="98">
        <f>SUMIF(費用!$N$3:$N$202,CONCATENATE($A67,"_",J$4),費用!$L$3:$L$202)</f>
        <v>0</v>
      </c>
      <c r="K67" s="98">
        <f>SUMIF(費用!$N$3:$N$202,CONCATENATE($A67,"_",K$4),費用!$L$3:$L$202)</f>
        <v>0</v>
      </c>
      <c r="L67" s="98"/>
      <c r="M67" s="98"/>
      <c r="O67" s="118">
        <f>SUMIF(収入!$A$3:$A$163,A67,収入!$D$3:$D$163)</f>
        <v>0</v>
      </c>
      <c r="P67" s="131"/>
      <c r="Q67" s="98">
        <f t="shared" si="4"/>
        <v>0</v>
      </c>
      <c r="R67" s="98">
        <f t="shared" si="5"/>
        <v>0</v>
      </c>
      <c r="S67" s="130">
        <f t="shared" si="6"/>
        <v>0</v>
      </c>
    </row>
    <row r="68" spans="1:19">
      <c r="A68" s="127">
        <f t="shared" si="3"/>
        <v>44730</v>
      </c>
      <c r="B68" s="82">
        <f>SUMIF(収入!$A$3:$A$163,$A68,収入!$J$3:$J$163)</f>
        <v>0</v>
      </c>
      <c r="C68" s="81">
        <f>SUMIF(費用!$A$3:$A$202,$A68,費用!$L$3:$L$202)</f>
        <v>0</v>
      </c>
      <c r="D68" s="81">
        <f t="shared" si="2"/>
        <v>0</v>
      </c>
      <c r="E68" s="81">
        <f>IF(SUM(B68:D146)=0,0,SUM($D$5:D68))</f>
        <v>0</v>
      </c>
      <c r="G68" s="98">
        <f>SUMIF(費用!$N$3:$N$202,CONCATENATE($A68,"_",G$4),費用!$L$3:$L$202)</f>
        <v>0</v>
      </c>
      <c r="H68" s="98">
        <f>SUMIF(費用!$N$3:$N$202,CONCATENATE($A68,"_",H$4),費用!$L$3:$L$202)</f>
        <v>0</v>
      </c>
      <c r="I68" s="98">
        <f>SUMIF(費用!$N$3:$N$202,CONCATENATE($A68,"_",I$4),費用!$L$3:$L$202)</f>
        <v>0</v>
      </c>
      <c r="J68" s="98">
        <f>SUMIF(費用!$N$3:$N$202,CONCATENATE($A68,"_",J$4),費用!$L$3:$L$202)</f>
        <v>0</v>
      </c>
      <c r="K68" s="98">
        <f>SUMIF(費用!$N$3:$N$202,CONCATENATE($A68,"_",K$4),費用!$L$3:$L$202)</f>
        <v>0</v>
      </c>
      <c r="L68" s="98"/>
      <c r="M68" s="98"/>
      <c r="O68" s="118">
        <f>SUMIF(収入!$A$3:$A$163,A68,収入!$D$3:$D$163)</f>
        <v>0</v>
      </c>
      <c r="P68" s="131"/>
      <c r="Q68" s="98">
        <f t="shared" si="4"/>
        <v>0</v>
      </c>
      <c r="R68" s="98">
        <f t="shared" si="5"/>
        <v>0</v>
      </c>
      <c r="S68" s="130">
        <f t="shared" si="6"/>
        <v>0</v>
      </c>
    </row>
    <row r="69" spans="1:19">
      <c r="A69" s="127">
        <f t="shared" si="3"/>
        <v>44731</v>
      </c>
      <c r="B69" s="82">
        <f>SUMIF(収入!$A$3:$A$163,$A69,収入!$J$3:$J$163)</f>
        <v>0</v>
      </c>
      <c r="C69" s="81">
        <f>SUMIF(費用!$A$3:$A$202,$A69,費用!$L$3:$L$202)</f>
        <v>0</v>
      </c>
      <c r="D69" s="81">
        <f t="shared" si="2"/>
        <v>0</v>
      </c>
      <c r="E69" s="81">
        <f>IF(SUM(B69:D147)=0,0,SUM($D$5:D69))</f>
        <v>0</v>
      </c>
      <c r="G69" s="98">
        <f>SUMIF(費用!$N$3:$N$202,CONCATENATE($A69,"_",G$4),費用!$L$3:$L$202)</f>
        <v>0</v>
      </c>
      <c r="H69" s="98">
        <f>SUMIF(費用!$N$3:$N$202,CONCATENATE($A69,"_",H$4),費用!$L$3:$L$202)</f>
        <v>0</v>
      </c>
      <c r="I69" s="98">
        <f>SUMIF(費用!$N$3:$N$202,CONCATENATE($A69,"_",I$4),費用!$L$3:$L$202)</f>
        <v>0</v>
      </c>
      <c r="J69" s="98">
        <f>SUMIF(費用!$N$3:$N$202,CONCATENATE($A69,"_",J$4),費用!$L$3:$L$202)</f>
        <v>0</v>
      </c>
      <c r="K69" s="98">
        <f>SUMIF(費用!$N$3:$N$202,CONCATENATE($A69,"_",K$4),費用!$L$3:$L$202)</f>
        <v>0</v>
      </c>
      <c r="L69" s="98"/>
      <c r="M69" s="98"/>
      <c r="O69" s="118">
        <f>SUMIF(収入!$A$3:$A$163,A69,収入!$D$3:$D$163)</f>
        <v>0</v>
      </c>
      <c r="P69" s="131"/>
      <c r="Q69" s="98">
        <f t="shared" si="4"/>
        <v>0</v>
      </c>
      <c r="R69" s="98">
        <f t="shared" si="5"/>
        <v>0</v>
      </c>
      <c r="S69" s="130">
        <f t="shared" si="6"/>
        <v>0</v>
      </c>
    </row>
    <row r="70" spans="1:19">
      <c r="A70" s="127">
        <f t="shared" si="3"/>
        <v>44732</v>
      </c>
      <c r="B70" s="82">
        <f>SUMIF(収入!$A$3:$A$163,$A70,収入!$J$3:$J$163)</f>
        <v>0</v>
      </c>
      <c r="C70" s="81">
        <f>SUMIF(費用!$A$3:$A$202,$A70,費用!$L$3:$L$202)</f>
        <v>0</v>
      </c>
      <c r="D70" s="81">
        <f t="shared" ref="D70:D83" si="7">B70-C70</f>
        <v>0</v>
      </c>
      <c r="E70" s="81">
        <f>IF(SUM(B70:D148)=0,0,SUM($D$5:D70))</f>
        <v>0</v>
      </c>
      <c r="G70" s="98">
        <f>SUMIF(費用!$N$3:$N$202,CONCATENATE($A70,"_",G$4),費用!$L$3:$L$202)</f>
        <v>0</v>
      </c>
      <c r="H70" s="98">
        <f>SUMIF(費用!$N$3:$N$202,CONCATENATE($A70,"_",H$4),費用!$L$3:$L$202)</f>
        <v>0</v>
      </c>
      <c r="I70" s="98">
        <f>SUMIF(費用!$N$3:$N$202,CONCATENATE($A70,"_",I$4),費用!$L$3:$L$202)</f>
        <v>0</v>
      </c>
      <c r="J70" s="98">
        <f>SUMIF(費用!$N$3:$N$202,CONCATENATE($A70,"_",J$4),費用!$L$3:$L$202)</f>
        <v>0</v>
      </c>
      <c r="K70" s="98">
        <f>SUMIF(費用!$N$3:$N$202,CONCATENATE($A70,"_",K$4),費用!$L$3:$L$202)</f>
        <v>0</v>
      </c>
      <c r="L70" s="98"/>
      <c r="M70" s="98"/>
      <c r="O70" s="118">
        <f>SUMIF(収入!$A$3:$A$163,A70,収入!$D$3:$D$163)</f>
        <v>0</v>
      </c>
      <c r="P70" s="131"/>
      <c r="Q70" s="98">
        <f t="shared" si="4"/>
        <v>0</v>
      </c>
      <c r="R70" s="98">
        <f t="shared" si="5"/>
        <v>0</v>
      </c>
      <c r="S70" s="130">
        <f t="shared" si="6"/>
        <v>0</v>
      </c>
    </row>
    <row r="71" spans="1:19">
      <c r="A71" s="127">
        <f t="shared" ref="A71:A83" si="8">A70+1</f>
        <v>44733</v>
      </c>
      <c r="B71" s="82">
        <f>SUMIF(収入!$A$3:$A$163,$A71,収入!$J$3:$J$163)</f>
        <v>0</v>
      </c>
      <c r="C71" s="81">
        <f>SUMIF(費用!$A$3:$A$202,$A71,費用!$L$3:$L$202)</f>
        <v>0</v>
      </c>
      <c r="D71" s="81">
        <f t="shared" si="7"/>
        <v>0</v>
      </c>
      <c r="E71" s="81">
        <f>IF(SUM(B71:D149)=0,0,SUM($D$5:D71))</f>
        <v>0</v>
      </c>
      <c r="G71" s="98">
        <f>SUMIF(費用!$N$3:$N$202,CONCATENATE($A71,"_",G$4),費用!$L$3:$L$202)</f>
        <v>0</v>
      </c>
      <c r="H71" s="98">
        <f>SUMIF(費用!$N$3:$N$202,CONCATENATE($A71,"_",H$4),費用!$L$3:$L$202)</f>
        <v>0</v>
      </c>
      <c r="I71" s="98">
        <f>SUMIF(費用!$N$3:$N$202,CONCATENATE($A71,"_",I$4),費用!$L$3:$L$202)</f>
        <v>0</v>
      </c>
      <c r="J71" s="98">
        <f>SUMIF(費用!$N$3:$N$202,CONCATENATE($A71,"_",J$4),費用!$L$3:$L$202)</f>
        <v>0</v>
      </c>
      <c r="K71" s="98">
        <f>SUMIF(費用!$N$3:$N$202,CONCATENATE($A71,"_",K$4),費用!$L$3:$L$202)</f>
        <v>0</v>
      </c>
      <c r="L71" s="98"/>
      <c r="M71" s="98"/>
      <c r="O71" s="118">
        <f>SUMIF(収入!$A$3:$A$163,A71,収入!$D$3:$D$163)</f>
        <v>0</v>
      </c>
      <c r="P71" s="131"/>
      <c r="Q71" s="98">
        <f t="shared" ref="Q71:Q83" si="9">IFERROR((B71/O71)*P71-(G71/O71)*P71,0)</f>
        <v>0</v>
      </c>
      <c r="R71" s="98">
        <f t="shared" si="5"/>
        <v>0</v>
      </c>
      <c r="S71" s="130">
        <f t="shared" si="6"/>
        <v>0</v>
      </c>
    </row>
    <row r="72" spans="1:19">
      <c r="A72" s="127">
        <f t="shared" si="8"/>
        <v>44734</v>
      </c>
      <c r="B72" s="82">
        <f>SUMIF(収入!$A$3:$A$163,$A72,収入!$J$3:$J$163)</f>
        <v>0</v>
      </c>
      <c r="C72" s="81">
        <f>SUMIF(費用!$A$3:$A$202,$A72,費用!$L$3:$L$202)</f>
        <v>0</v>
      </c>
      <c r="D72" s="81">
        <f t="shared" si="7"/>
        <v>0</v>
      </c>
      <c r="E72" s="81">
        <f>IF(SUM(B72:D150)=0,0,SUM($D$5:D72))</f>
        <v>0</v>
      </c>
      <c r="G72" s="98">
        <f>SUMIF(費用!$N$3:$N$202,CONCATENATE($A72,"_",G$4),費用!$L$3:$L$202)</f>
        <v>0</v>
      </c>
      <c r="H72" s="98">
        <f>SUMIF(費用!$N$3:$N$202,CONCATENATE($A72,"_",H$4),費用!$L$3:$L$202)</f>
        <v>0</v>
      </c>
      <c r="I72" s="98">
        <f>SUMIF(費用!$N$3:$N$202,CONCATENATE($A72,"_",I$4),費用!$L$3:$L$202)</f>
        <v>0</v>
      </c>
      <c r="J72" s="98">
        <f>SUMIF(費用!$N$3:$N$202,CONCATENATE($A72,"_",J$4),費用!$L$3:$L$202)</f>
        <v>0</v>
      </c>
      <c r="K72" s="98">
        <f>SUMIF(費用!$N$3:$N$202,CONCATENATE($A72,"_",K$4),費用!$L$3:$L$202)</f>
        <v>0</v>
      </c>
      <c r="L72" s="98"/>
      <c r="M72" s="98"/>
      <c r="O72" s="118">
        <f>SUMIF(収入!$A$3:$A$163,A72,収入!$D$3:$D$163)</f>
        <v>0</v>
      </c>
      <c r="P72" s="131"/>
      <c r="Q72" s="98">
        <f t="shared" si="9"/>
        <v>0</v>
      </c>
      <c r="R72" s="98">
        <f t="shared" si="5"/>
        <v>0</v>
      </c>
      <c r="S72" s="130">
        <f t="shared" si="6"/>
        <v>0</v>
      </c>
    </row>
    <row r="73" spans="1:19">
      <c r="A73" s="127">
        <f t="shared" si="8"/>
        <v>44735</v>
      </c>
      <c r="B73" s="82">
        <f>SUMIF(収入!$A$3:$A$163,$A73,収入!$J$3:$J$163)</f>
        <v>0</v>
      </c>
      <c r="C73" s="81">
        <f>SUMIF(費用!$A$3:$A$202,$A73,費用!$L$3:$L$202)</f>
        <v>0</v>
      </c>
      <c r="D73" s="81">
        <f t="shared" si="7"/>
        <v>0</v>
      </c>
      <c r="E73" s="81">
        <f>IF(SUM(B73:D151)=0,0,SUM($D$5:D73))</f>
        <v>0</v>
      </c>
      <c r="G73" s="98">
        <f>SUMIF(費用!$N$3:$N$202,CONCATENATE($A73,"_",G$4),費用!$L$3:$L$202)</f>
        <v>0</v>
      </c>
      <c r="H73" s="98">
        <f>SUMIF(費用!$N$3:$N$202,CONCATENATE($A73,"_",H$4),費用!$L$3:$L$202)</f>
        <v>0</v>
      </c>
      <c r="I73" s="98">
        <f>SUMIF(費用!$N$3:$N$202,CONCATENATE($A73,"_",I$4),費用!$L$3:$L$202)</f>
        <v>0</v>
      </c>
      <c r="J73" s="98">
        <f>SUMIF(費用!$N$3:$N$202,CONCATENATE($A73,"_",J$4),費用!$L$3:$L$202)</f>
        <v>0</v>
      </c>
      <c r="K73" s="98">
        <f>SUMIF(費用!$N$3:$N$202,CONCATENATE($A73,"_",K$4),費用!$L$3:$L$202)</f>
        <v>0</v>
      </c>
      <c r="L73" s="98"/>
      <c r="M73" s="98"/>
      <c r="O73" s="118">
        <f>SUMIF(収入!$A$3:$A$163,A73,収入!$D$3:$D$163)</f>
        <v>0</v>
      </c>
      <c r="P73" s="131"/>
      <c r="Q73" s="98">
        <f t="shared" si="9"/>
        <v>0</v>
      </c>
      <c r="R73" s="98">
        <f t="shared" si="5"/>
        <v>0</v>
      </c>
      <c r="S73" s="130">
        <f t="shared" si="6"/>
        <v>0</v>
      </c>
    </row>
    <row r="74" spans="1:19">
      <c r="A74" s="127">
        <f t="shared" si="8"/>
        <v>44736</v>
      </c>
      <c r="B74" s="82">
        <f>SUMIF(収入!$A$3:$A$163,$A74,収入!$J$3:$J$163)</f>
        <v>0</v>
      </c>
      <c r="C74" s="81">
        <f>SUMIF(費用!$A$3:$A$202,$A74,費用!$L$3:$L$202)</f>
        <v>0</v>
      </c>
      <c r="D74" s="81">
        <f t="shared" si="7"/>
        <v>0</v>
      </c>
      <c r="E74" s="81">
        <f>IF(SUM(B74:D152)=0,0,SUM($D$5:D74))</f>
        <v>0</v>
      </c>
      <c r="G74" s="98">
        <f>SUMIF(費用!$N$3:$N$202,CONCATENATE($A74,"_",G$4),費用!$L$3:$L$202)</f>
        <v>0</v>
      </c>
      <c r="H74" s="98">
        <f>SUMIF(費用!$N$3:$N$202,CONCATENATE($A74,"_",H$4),費用!$L$3:$L$202)</f>
        <v>0</v>
      </c>
      <c r="I74" s="98">
        <f>SUMIF(費用!$N$3:$N$202,CONCATENATE($A74,"_",I$4),費用!$L$3:$L$202)</f>
        <v>0</v>
      </c>
      <c r="J74" s="98">
        <f>SUMIF(費用!$N$3:$N$202,CONCATENATE($A74,"_",J$4),費用!$L$3:$L$202)</f>
        <v>0</v>
      </c>
      <c r="K74" s="98">
        <f>SUMIF(費用!$N$3:$N$202,CONCATENATE($A74,"_",K$4),費用!$L$3:$L$202)</f>
        <v>0</v>
      </c>
      <c r="L74" s="98"/>
      <c r="M74" s="98"/>
      <c r="O74" s="118">
        <f>SUMIF(収入!$A$3:$A$163,A74,収入!$D$3:$D$163)</f>
        <v>0</v>
      </c>
      <c r="P74" s="131"/>
      <c r="Q74" s="98">
        <f t="shared" si="9"/>
        <v>0</v>
      </c>
      <c r="R74" s="98">
        <f t="shared" si="5"/>
        <v>0</v>
      </c>
      <c r="S74" s="130">
        <f t="shared" si="6"/>
        <v>0</v>
      </c>
    </row>
    <row r="75" spans="1:19">
      <c r="A75" s="127">
        <f t="shared" si="8"/>
        <v>44737</v>
      </c>
      <c r="B75" s="82">
        <f>SUMIF(収入!$A$3:$A$163,$A75,収入!$J$3:$J$163)</f>
        <v>0</v>
      </c>
      <c r="C75" s="81">
        <f>SUMIF(費用!$A$3:$A$202,$A75,費用!$L$3:$L$202)</f>
        <v>0</v>
      </c>
      <c r="D75" s="81">
        <f t="shared" si="7"/>
        <v>0</v>
      </c>
      <c r="E75" s="81">
        <f>IF(SUM(B75:D153)=0,0,SUM($D$5:D75))</f>
        <v>0</v>
      </c>
      <c r="G75" s="98">
        <f>SUMIF(費用!$N$3:$N$202,CONCATENATE($A75,"_",G$4),費用!$L$3:$L$202)</f>
        <v>0</v>
      </c>
      <c r="H75" s="98">
        <f>SUMIF(費用!$N$3:$N$202,CONCATENATE($A75,"_",H$4),費用!$L$3:$L$202)</f>
        <v>0</v>
      </c>
      <c r="I75" s="98">
        <f>SUMIF(費用!$N$3:$N$202,CONCATENATE($A75,"_",I$4),費用!$L$3:$L$202)</f>
        <v>0</v>
      </c>
      <c r="J75" s="98">
        <f>SUMIF(費用!$N$3:$N$202,CONCATENATE($A75,"_",J$4),費用!$L$3:$L$202)</f>
        <v>0</v>
      </c>
      <c r="K75" s="98">
        <f>SUMIF(費用!$N$3:$N$202,CONCATENATE($A75,"_",K$4),費用!$L$3:$L$202)</f>
        <v>0</v>
      </c>
      <c r="L75" s="98"/>
      <c r="M75" s="98"/>
      <c r="O75" s="118">
        <f>SUMIF(収入!$A$3:$A$163,A75,収入!$D$3:$D$163)</f>
        <v>0</v>
      </c>
      <c r="P75" s="131"/>
      <c r="Q75" s="98">
        <f t="shared" si="9"/>
        <v>0</v>
      </c>
      <c r="R75" s="98">
        <f t="shared" si="5"/>
        <v>0</v>
      </c>
      <c r="S75" s="130">
        <f t="shared" si="6"/>
        <v>0</v>
      </c>
    </row>
    <row r="76" spans="1:19">
      <c r="A76" s="127">
        <f t="shared" si="8"/>
        <v>44738</v>
      </c>
      <c r="B76" s="82">
        <f>SUMIF(収入!$A$3:$A$163,$A76,収入!$J$3:$J$163)</f>
        <v>0</v>
      </c>
      <c r="C76" s="81">
        <f>SUMIF(費用!$A$3:$A$202,$A76,費用!$L$3:$L$202)</f>
        <v>0</v>
      </c>
      <c r="D76" s="81">
        <f t="shared" si="7"/>
        <v>0</v>
      </c>
      <c r="E76" s="81">
        <f>IF(SUM(B76:D154)=0,0,SUM($D$5:D76))</f>
        <v>0</v>
      </c>
      <c r="G76" s="98">
        <f>SUMIF(費用!$N$3:$N$202,CONCATENATE($A76,"_",G$4),費用!$L$3:$L$202)</f>
        <v>0</v>
      </c>
      <c r="H76" s="98">
        <f>SUMIF(費用!$N$3:$N$202,CONCATENATE($A76,"_",H$4),費用!$L$3:$L$202)</f>
        <v>0</v>
      </c>
      <c r="I76" s="98">
        <f>SUMIF(費用!$N$3:$N$202,CONCATENATE($A76,"_",I$4),費用!$L$3:$L$202)</f>
        <v>0</v>
      </c>
      <c r="J76" s="98">
        <f>SUMIF(費用!$N$3:$N$202,CONCATENATE($A76,"_",J$4),費用!$L$3:$L$202)</f>
        <v>0</v>
      </c>
      <c r="K76" s="98">
        <f>SUMIF(費用!$N$3:$N$202,CONCATENATE($A76,"_",K$4),費用!$L$3:$L$202)</f>
        <v>0</v>
      </c>
      <c r="L76" s="98"/>
      <c r="M76" s="98"/>
      <c r="O76" s="118">
        <f>SUMIF(収入!$A$3:$A$163,A76,収入!$D$3:$D$163)</f>
        <v>0</v>
      </c>
      <c r="P76" s="131"/>
      <c r="Q76" s="98">
        <f t="shared" si="9"/>
        <v>0</v>
      </c>
      <c r="R76" s="98">
        <f t="shared" ref="R76:R83" si="10">IFERROR(ROUNDUP(E76/-Q76,0),0)</f>
        <v>0</v>
      </c>
      <c r="S76" s="130">
        <f t="shared" ref="S76:S83" si="11">IF(R76=0,0,A76+R76)</f>
        <v>0</v>
      </c>
    </row>
    <row r="77" spans="1:19">
      <c r="A77" s="127">
        <f t="shared" si="8"/>
        <v>44739</v>
      </c>
      <c r="B77" s="82">
        <f>SUMIF(収入!$A$3:$A$163,$A77,収入!$J$3:$J$163)</f>
        <v>0</v>
      </c>
      <c r="C77" s="81">
        <f>SUMIF(費用!$A$3:$A$202,$A77,費用!$L$3:$L$202)</f>
        <v>0</v>
      </c>
      <c r="D77" s="81">
        <f t="shared" si="7"/>
        <v>0</v>
      </c>
      <c r="E77" s="81">
        <f>IF(SUM(B77:D155)=0,0,SUM($D$5:D77))</f>
        <v>0</v>
      </c>
      <c r="G77" s="98">
        <f>SUMIF(費用!$N$3:$N$202,CONCATENATE($A77,"_",G$4),費用!$L$3:$L$202)</f>
        <v>0</v>
      </c>
      <c r="H77" s="98">
        <f>SUMIF(費用!$N$3:$N$202,CONCATENATE($A77,"_",H$4),費用!$L$3:$L$202)</f>
        <v>0</v>
      </c>
      <c r="I77" s="98">
        <f>SUMIF(費用!$N$3:$N$202,CONCATENATE($A77,"_",I$4),費用!$L$3:$L$202)</f>
        <v>0</v>
      </c>
      <c r="J77" s="98">
        <f>SUMIF(費用!$N$3:$N$202,CONCATENATE($A77,"_",J$4),費用!$L$3:$L$202)</f>
        <v>0</v>
      </c>
      <c r="K77" s="98">
        <f>SUMIF(費用!$N$3:$N$202,CONCATENATE($A77,"_",K$4),費用!$L$3:$L$202)</f>
        <v>0</v>
      </c>
      <c r="L77" s="98"/>
      <c r="M77" s="98"/>
      <c r="O77" s="118">
        <f>SUMIF(収入!$A$3:$A$163,A77,収入!$D$3:$D$163)</f>
        <v>0</v>
      </c>
      <c r="P77" s="131"/>
      <c r="Q77" s="98">
        <f t="shared" si="9"/>
        <v>0</v>
      </c>
      <c r="R77" s="98">
        <f t="shared" si="10"/>
        <v>0</v>
      </c>
      <c r="S77" s="130">
        <f t="shared" si="11"/>
        <v>0</v>
      </c>
    </row>
    <row r="78" spans="1:19">
      <c r="A78" s="127">
        <f t="shared" si="8"/>
        <v>44740</v>
      </c>
      <c r="B78" s="82">
        <f>SUMIF(収入!$A$3:$A$163,$A78,収入!$J$3:$J$163)</f>
        <v>0</v>
      </c>
      <c r="C78" s="81">
        <f>SUMIF(費用!$A$3:$A$202,$A78,費用!$L$3:$L$202)</f>
        <v>0</v>
      </c>
      <c r="D78" s="81">
        <f t="shared" si="7"/>
        <v>0</v>
      </c>
      <c r="E78" s="81">
        <f>IF(SUM(B78:D156)=0,0,SUM($D$5:D78))</f>
        <v>0</v>
      </c>
      <c r="G78" s="98">
        <f>SUMIF(費用!$N$3:$N$202,CONCATENATE($A78,"_",G$4),費用!$L$3:$L$202)</f>
        <v>0</v>
      </c>
      <c r="H78" s="98">
        <f>SUMIF(費用!$N$3:$N$202,CONCATENATE($A78,"_",H$4),費用!$L$3:$L$202)</f>
        <v>0</v>
      </c>
      <c r="I78" s="98">
        <f>SUMIF(費用!$N$3:$N$202,CONCATENATE($A78,"_",I$4),費用!$L$3:$L$202)</f>
        <v>0</v>
      </c>
      <c r="J78" s="98">
        <f>SUMIF(費用!$N$3:$N$202,CONCATENATE($A78,"_",J$4),費用!$L$3:$L$202)</f>
        <v>0</v>
      </c>
      <c r="K78" s="98">
        <f>SUMIF(費用!$N$3:$N$202,CONCATENATE($A78,"_",K$4),費用!$L$3:$L$202)</f>
        <v>0</v>
      </c>
      <c r="L78" s="98"/>
      <c r="M78" s="98"/>
      <c r="O78" s="118">
        <f>SUMIF(収入!$A$3:$A$163,A78,収入!$D$3:$D$163)</f>
        <v>0</v>
      </c>
      <c r="P78" s="131"/>
      <c r="Q78" s="98">
        <f t="shared" si="9"/>
        <v>0</v>
      </c>
      <c r="R78" s="98">
        <f t="shared" si="10"/>
        <v>0</v>
      </c>
      <c r="S78" s="130">
        <f t="shared" si="11"/>
        <v>0</v>
      </c>
    </row>
    <row r="79" spans="1:19">
      <c r="A79" s="127">
        <f t="shared" si="8"/>
        <v>44741</v>
      </c>
      <c r="B79" s="82">
        <f>SUMIF(収入!$A$3:$A$163,$A79,収入!$J$3:$J$163)</f>
        <v>0</v>
      </c>
      <c r="C79" s="81">
        <f>SUMIF(費用!$A$3:$A$202,$A79,費用!$L$3:$L$202)</f>
        <v>0</v>
      </c>
      <c r="D79" s="81">
        <f t="shared" si="7"/>
        <v>0</v>
      </c>
      <c r="E79" s="81">
        <f>IF(SUM(B79:D157)=0,0,SUM($D$5:D79))</f>
        <v>0</v>
      </c>
      <c r="G79" s="98">
        <f>SUMIF(費用!$N$3:$N$202,CONCATENATE($A79,"_",G$4),費用!$L$3:$L$202)</f>
        <v>0</v>
      </c>
      <c r="H79" s="98">
        <f>SUMIF(費用!$N$3:$N$202,CONCATENATE($A79,"_",H$4),費用!$L$3:$L$202)</f>
        <v>0</v>
      </c>
      <c r="I79" s="98">
        <f>SUMIF(費用!$N$3:$N$202,CONCATENATE($A79,"_",I$4),費用!$L$3:$L$202)</f>
        <v>0</v>
      </c>
      <c r="J79" s="98">
        <f>SUMIF(費用!$N$3:$N$202,CONCATENATE($A79,"_",J$4),費用!$L$3:$L$202)</f>
        <v>0</v>
      </c>
      <c r="K79" s="98">
        <f>SUMIF(費用!$N$3:$N$202,CONCATENATE($A79,"_",K$4),費用!$L$3:$L$202)</f>
        <v>0</v>
      </c>
      <c r="L79" s="98"/>
      <c r="M79" s="98"/>
      <c r="O79" s="118">
        <f>SUMIF(収入!$A$3:$A$163,A79,収入!$D$3:$D$163)</f>
        <v>0</v>
      </c>
      <c r="P79" s="131"/>
      <c r="Q79" s="98">
        <f t="shared" si="9"/>
        <v>0</v>
      </c>
      <c r="R79" s="98">
        <f t="shared" si="10"/>
        <v>0</v>
      </c>
      <c r="S79" s="130">
        <f t="shared" si="11"/>
        <v>0</v>
      </c>
    </row>
    <row r="80" spans="1:19">
      <c r="A80" s="127">
        <f t="shared" si="8"/>
        <v>44742</v>
      </c>
      <c r="B80" s="82">
        <f>SUMIF(収入!$A$3:$A$163,$A80,収入!$J$3:$J$163)</f>
        <v>0</v>
      </c>
      <c r="C80" s="81">
        <f>SUMIF(費用!$A$3:$A$202,$A80,費用!$L$3:$L$202)</f>
        <v>0</v>
      </c>
      <c r="D80" s="81">
        <f t="shared" si="7"/>
        <v>0</v>
      </c>
      <c r="E80" s="81">
        <f>IF(SUM(B80:D158)=0,0,SUM($D$5:D80))</f>
        <v>0</v>
      </c>
      <c r="G80" s="98">
        <f>SUMIF(費用!$N$3:$N$202,CONCATENATE($A80,"_",G$4),費用!$L$3:$L$202)</f>
        <v>0</v>
      </c>
      <c r="H80" s="98">
        <f>SUMIF(費用!$N$3:$N$202,CONCATENATE($A80,"_",H$4),費用!$L$3:$L$202)</f>
        <v>0</v>
      </c>
      <c r="I80" s="98">
        <f>SUMIF(費用!$N$3:$N$202,CONCATENATE($A80,"_",I$4),費用!$L$3:$L$202)</f>
        <v>0</v>
      </c>
      <c r="J80" s="98">
        <f>SUMIF(費用!$N$3:$N$202,CONCATENATE($A80,"_",J$4),費用!$L$3:$L$202)</f>
        <v>0</v>
      </c>
      <c r="K80" s="98">
        <f>SUMIF(費用!$N$3:$N$202,CONCATENATE($A80,"_",K$4),費用!$L$3:$L$202)</f>
        <v>0</v>
      </c>
      <c r="L80" s="98"/>
      <c r="M80" s="98"/>
      <c r="O80" s="118">
        <f>SUMIF(収入!$A$3:$A$163,A80,収入!$D$3:$D$163)</f>
        <v>0</v>
      </c>
      <c r="P80" s="131"/>
      <c r="Q80" s="98">
        <f t="shared" si="9"/>
        <v>0</v>
      </c>
      <c r="R80" s="98">
        <f t="shared" si="10"/>
        <v>0</v>
      </c>
      <c r="S80" s="130">
        <f t="shared" si="11"/>
        <v>0</v>
      </c>
    </row>
    <row r="81" spans="1:19">
      <c r="A81" s="127">
        <f t="shared" si="8"/>
        <v>44743</v>
      </c>
      <c r="B81" s="82">
        <f>SUMIF(収入!$A$3:$A$163,$A81,収入!$J$3:$J$163)</f>
        <v>0</v>
      </c>
      <c r="C81" s="81">
        <f>SUMIF(費用!$A$3:$A$202,$A81,費用!$L$3:$L$202)</f>
        <v>0</v>
      </c>
      <c r="D81" s="81">
        <f t="shared" si="7"/>
        <v>0</v>
      </c>
      <c r="E81" s="81">
        <f>IF(SUM(B81:D159)=0,0,SUM($D$5:D81))</f>
        <v>0</v>
      </c>
      <c r="G81" s="98">
        <f>SUMIF(費用!$N$3:$N$202,CONCATENATE($A81,"_",G$4),費用!$L$3:$L$202)</f>
        <v>0</v>
      </c>
      <c r="H81" s="98">
        <f>SUMIF(費用!$N$3:$N$202,CONCATENATE($A81,"_",H$4),費用!$L$3:$L$202)</f>
        <v>0</v>
      </c>
      <c r="I81" s="98">
        <f>SUMIF(費用!$N$3:$N$202,CONCATENATE($A81,"_",I$4),費用!$L$3:$L$202)</f>
        <v>0</v>
      </c>
      <c r="J81" s="98">
        <f>SUMIF(費用!$N$3:$N$202,CONCATENATE($A81,"_",J$4),費用!$L$3:$L$202)</f>
        <v>0</v>
      </c>
      <c r="K81" s="98">
        <f>SUMIF(費用!$N$3:$N$202,CONCATENATE($A81,"_",K$4),費用!$L$3:$L$202)</f>
        <v>0</v>
      </c>
      <c r="L81" s="98"/>
      <c r="M81" s="98"/>
      <c r="O81" s="118">
        <f>SUMIF(収入!$A$3:$A$163,A81,収入!$D$3:$D$163)</f>
        <v>0</v>
      </c>
      <c r="P81" s="131"/>
      <c r="Q81" s="98">
        <f t="shared" si="9"/>
        <v>0</v>
      </c>
      <c r="R81" s="98">
        <f t="shared" si="10"/>
        <v>0</v>
      </c>
      <c r="S81" s="130">
        <f t="shared" si="11"/>
        <v>0</v>
      </c>
    </row>
    <row r="82" spans="1:19">
      <c r="A82" s="127">
        <f t="shared" si="8"/>
        <v>44744</v>
      </c>
      <c r="B82" s="82">
        <f>SUMIF(収入!$A$3:$A$163,$A82,収入!$J$3:$J$163)</f>
        <v>0</v>
      </c>
      <c r="C82" s="81">
        <f>SUMIF(費用!$A$3:$A$202,$A82,費用!$L$3:$L$202)</f>
        <v>0</v>
      </c>
      <c r="D82" s="81">
        <f t="shared" si="7"/>
        <v>0</v>
      </c>
      <c r="E82" s="81">
        <f>IF(SUM(B82:D160)=0,0,SUM($D$5:D82))</f>
        <v>0</v>
      </c>
      <c r="G82" s="98">
        <f>SUMIF(費用!$N$3:$N$202,CONCATENATE($A82,"_",G$4),費用!$L$3:$L$202)</f>
        <v>0</v>
      </c>
      <c r="H82" s="98">
        <f>SUMIF(費用!$N$3:$N$202,CONCATENATE($A82,"_",H$4),費用!$L$3:$L$202)</f>
        <v>0</v>
      </c>
      <c r="I82" s="98">
        <f>SUMIF(費用!$N$3:$N$202,CONCATENATE($A82,"_",I$4),費用!$L$3:$L$202)</f>
        <v>0</v>
      </c>
      <c r="J82" s="98">
        <f>SUMIF(費用!$N$3:$N$202,CONCATENATE($A82,"_",J$4),費用!$L$3:$L$202)</f>
        <v>0</v>
      </c>
      <c r="K82" s="98">
        <f>SUMIF(費用!$N$3:$N$202,CONCATENATE($A82,"_",K$4),費用!$L$3:$L$202)</f>
        <v>0</v>
      </c>
      <c r="L82" s="98"/>
      <c r="M82" s="98"/>
      <c r="O82" s="118">
        <f>SUMIF(収入!$A$3:$A$163,A82,収入!$D$3:$D$163)</f>
        <v>0</v>
      </c>
      <c r="P82" s="131"/>
      <c r="Q82" s="98">
        <f t="shared" si="9"/>
        <v>0</v>
      </c>
      <c r="R82" s="98">
        <f t="shared" si="10"/>
        <v>0</v>
      </c>
      <c r="S82" s="130">
        <f t="shared" si="11"/>
        <v>0</v>
      </c>
    </row>
    <row r="83" spans="1:19">
      <c r="A83" s="127">
        <f t="shared" si="8"/>
        <v>44745</v>
      </c>
      <c r="B83" s="82">
        <f>SUMIF(収入!$A$3:$A$163,$A83,収入!$J$3:$J$163)</f>
        <v>0</v>
      </c>
      <c r="C83" s="81">
        <f>SUMIF(費用!$A$3:$A$202,$A83,費用!$L$3:$L$202)</f>
        <v>0</v>
      </c>
      <c r="D83" s="81">
        <f t="shared" si="7"/>
        <v>0</v>
      </c>
      <c r="E83" s="81">
        <f>IF(SUM(B83:D161)=0,0,SUM($D$5:D83))</f>
        <v>0</v>
      </c>
      <c r="G83" s="98">
        <f>SUMIF(費用!$N$3:$N$202,CONCATENATE($A83,"_",G$4),費用!$L$3:$L$202)</f>
        <v>0</v>
      </c>
      <c r="H83" s="98">
        <f>SUMIF(費用!$N$3:$N$202,CONCATENATE($A83,"_",H$4),費用!$L$3:$L$202)</f>
        <v>0</v>
      </c>
      <c r="I83" s="98">
        <f>SUMIF(費用!$N$3:$N$202,CONCATENATE($A83,"_",I$4),費用!$L$3:$L$202)</f>
        <v>0</v>
      </c>
      <c r="J83" s="98">
        <f>SUMIF(費用!$N$3:$N$202,CONCATENATE($A83,"_",J$4),費用!$L$3:$L$202)</f>
        <v>0</v>
      </c>
      <c r="K83" s="98">
        <f>SUMIF(費用!$N$3:$N$202,CONCATENATE($A83,"_",K$4),費用!$L$3:$L$202)</f>
        <v>0</v>
      </c>
      <c r="L83" s="98"/>
      <c r="M83" s="98"/>
      <c r="O83" s="118">
        <f>SUMIF(収入!$A$3:$A$163,A83,収入!$D$3:$D$163)</f>
        <v>0</v>
      </c>
      <c r="P83" s="131"/>
      <c r="Q83" s="98">
        <f t="shared" si="9"/>
        <v>0</v>
      </c>
      <c r="R83" s="98">
        <f t="shared" si="10"/>
        <v>0</v>
      </c>
      <c r="S83" s="130">
        <f t="shared" si="11"/>
        <v>0</v>
      </c>
    </row>
  </sheetData>
  <phoneticPr fontId="2"/>
  <dataValidations count="1">
    <dataValidation imeMode="off" allowBlank="1" showInputMessage="1" showErrorMessage="1" sqref="B1" xr:uid="{BB11172D-2D1C-463E-B3AC-64DAA12C3DB5}"/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EE93C-AC7E-4C33-80FD-7B7E675A4A93}">
  <sheetPr>
    <tabColor theme="4" tint="0.59999389629810485"/>
  </sheetPr>
  <dimension ref="A2:N50"/>
  <sheetViews>
    <sheetView showGridLines="0" workbookViewId="0">
      <pane ySplit="3" topLeftCell="A4" activePane="bottomLeft" state="frozen"/>
      <selection sqref="A1:XFD1048576"/>
      <selection pane="bottomLeft" sqref="A1:XFD1048576"/>
    </sheetView>
  </sheetViews>
  <sheetFormatPr defaultColWidth="10" defaultRowHeight="12"/>
  <cols>
    <col min="1" max="8" width="10" style="5"/>
    <col min="9" max="13" width="10" style="32"/>
  </cols>
  <sheetData>
    <row r="2" spans="1:14">
      <c r="A2" s="33" t="s">
        <v>21</v>
      </c>
      <c r="B2" s="33" t="s">
        <v>22</v>
      </c>
      <c r="C2" s="33" t="s">
        <v>19</v>
      </c>
      <c r="D2" s="34" t="s">
        <v>20</v>
      </c>
      <c r="E2" s="35"/>
      <c r="F2" s="46" t="s">
        <v>13</v>
      </c>
      <c r="G2" s="36"/>
      <c r="H2" s="37"/>
      <c r="I2" s="38"/>
      <c r="J2" s="39"/>
      <c r="K2" s="39" t="s">
        <v>14</v>
      </c>
      <c r="L2" s="39"/>
      <c r="M2" s="40"/>
    </row>
    <row r="3" spans="1:14">
      <c r="A3" s="41"/>
      <c r="B3" s="41"/>
      <c r="C3" s="41"/>
      <c r="D3" s="42"/>
      <c r="E3" s="43">
        <v>1</v>
      </c>
      <c r="F3" s="21">
        <v>2</v>
      </c>
      <c r="G3" s="21">
        <v>3</v>
      </c>
      <c r="H3" s="44">
        <v>4</v>
      </c>
      <c r="I3" s="40" t="s">
        <v>11</v>
      </c>
      <c r="J3" s="45" t="s">
        <v>12</v>
      </c>
      <c r="K3" s="45" t="s">
        <v>15</v>
      </c>
      <c r="L3" s="45" t="s">
        <v>10</v>
      </c>
      <c r="M3" s="45" t="s">
        <v>16</v>
      </c>
    </row>
    <row r="4" spans="1:14">
      <c r="A4" s="30">
        <v>1</v>
      </c>
      <c r="B4" s="87" t="s">
        <v>9</v>
      </c>
      <c r="C4" s="30" t="s">
        <v>17</v>
      </c>
      <c r="D4" s="54" t="s">
        <v>18</v>
      </c>
      <c r="E4" s="55" t="s">
        <v>10</v>
      </c>
      <c r="F4" s="30" t="s">
        <v>10</v>
      </c>
      <c r="G4" s="30" t="s">
        <v>11</v>
      </c>
      <c r="H4" s="56" t="s">
        <v>12</v>
      </c>
      <c r="I4" s="57">
        <v>6.8</v>
      </c>
      <c r="J4" s="58">
        <v>4.5999999999999996</v>
      </c>
      <c r="K4" s="58">
        <v>8.3000000000000007</v>
      </c>
      <c r="L4" s="58">
        <v>9.1999999999999993</v>
      </c>
      <c r="M4" s="59">
        <f>SUM(I4:L4)</f>
        <v>28.9</v>
      </c>
    </row>
    <row r="5" spans="1:14">
      <c r="A5" s="30">
        <v>2</v>
      </c>
      <c r="B5" s="87" t="s">
        <v>31</v>
      </c>
      <c r="C5" s="30" t="s">
        <v>17</v>
      </c>
      <c r="D5" s="54" t="s">
        <v>18</v>
      </c>
      <c r="E5" s="55" t="s">
        <v>11</v>
      </c>
      <c r="F5" s="30" t="s">
        <v>11</v>
      </c>
      <c r="G5" s="30" t="s">
        <v>10</v>
      </c>
      <c r="H5" s="56" t="s">
        <v>15</v>
      </c>
      <c r="I5" s="57">
        <v>7.6</v>
      </c>
      <c r="J5" s="58">
        <v>10</v>
      </c>
      <c r="K5" s="58">
        <v>5.4</v>
      </c>
      <c r="L5" s="58">
        <v>3.9</v>
      </c>
      <c r="M5" s="59">
        <f t="shared" ref="M5:M7" si="0">SUM(I5:L5)</f>
        <v>26.9</v>
      </c>
    </row>
    <row r="6" spans="1:14">
      <c r="A6" s="30">
        <v>3</v>
      </c>
      <c r="B6" s="87" t="s">
        <v>32</v>
      </c>
      <c r="C6" s="30" t="s">
        <v>17</v>
      </c>
      <c r="D6" s="54" t="s">
        <v>18</v>
      </c>
      <c r="E6" s="55" t="s">
        <v>11</v>
      </c>
      <c r="F6" s="30" t="s">
        <v>12</v>
      </c>
      <c r="G6" s="30" t="s">
        <v>12</v>
      </c>
      <c r="H6" s="56" t="s">
        <v>12</v>
      </c>
      <c r="I6" s="57">
        <v>3.7</v>
      </c>
      <c r="J6" s="58">
        <v>9.8000000000000007</v>
      </c>
      <c r="K6" s="58">
        <v>6.7</v>
      </c>
      <c r="L6" s="58">
        <v>8.6</v>
      </c>
      <c r="M6" s="59">
        <f t="shared" si="0"/>
        <v>28.799999999999997</v>
      </c>
    </row>
    <row r="7" spans="1:14">
      <c r="A7" s="30">
        <v>4</v>
      </c>
      <c r="B7" s="87" t="s">
        <v>43</v>
      </c>
      <c r="C7" s="30" t="s">
        <v>44</v>
      </c>
      <c r="D7" s="54"/>
      <c r="E7" s="55"/>
      <c r="F7" s="30"/>
      <c r="G7" s="30"/>
      <c r="H7" s="56"/>
      <c r="I7" s="57"/>
      <c r="J7" s="58"/>
      <c r="K7" s="58"/>
      <c r="L7" s="58"/>
      <c r="M7" s="59">
        <f t="shared" si="0"/>
        <v>0</v>
      </c>
      <c r="N7">
        <v>1</v>
      </c>
    </row>
    <row r="8" spans="1:14">
      <c r="A8" s="30">
        <v>5</v>
      </c>
      <c r="B8" s="30" t="s">
        <v>66</v>
      </c>
      <c r="C8" s="30" t="s">
        <v>44</v>
      </c>
      <c r="D8" s="54"/>
      <c r="E8" s="55"/>
      <c r="F8" s="30"/>
      <c r="G8" s="30"/>
      <c r="H8" s="56"/>
      <c r="I8" s="57"/>
      <c r="J8" s="58"/>
      <c r="K8" s="58"/>
      <c r="L8" s="58"/>
      <c r="M8" s="59">
        <f t="shared" ref="M8:M50" si="1">SUM(I8:L8)</f>
        <v>0</v>
      </c>
    </row>
    <row r="9" spans="1:14">
      <c r="A9" s="30"/>
      <c r="B9" s="30"/>
      <c r="C9" s="30"/>
      <c r="D9" s="54"/>
      <c r="E9" s="55"/>
      <c r="F9" s="30"/>
      <c r="G9" s="30"/>
      <c r="H9" s="56"/>
      <c r="I9" s="57"/>
      <c r="J9" s="58"/>
      <c r="K9" s="58"/>
      <c r="L9" s="58"/>
      <c r="M9" s="59">
        <f t="shared" si="1"/>
        <v>0</v>
      </c>
    </row>
    <row r="10" spans="1:14">
      <c r="A10" s="30"/>
      <c r="B10" s="30"/>
      <c r="C10" s="30"/>
      <c r="D10" s="54"/>
      <c r="E10" s="55"/>
      <c r="F10" s="30"/>
      <c r="G10" s="30"/>
      <c r="H10" s="56"/>
      <c r="I10" s="57"/>
      <c r="J10" s="58"/>
      <c r="K10" s="58"/>
      <c r="L10" s="58"/>
      <c r="M10" s="59">
        <f t="shared" si="1"/>
        <v>0</v>
      </c>
    </row>
    <row r="11" spans="1:14">
      <c r="A11" s="30"/>
      <c r="B11" s="30"/>
      <c r="C11" s="30"/>
      <c r="D11" s="54"/>
      <c r="E11" s="55"/>
      <c r="F11" s="30"/>
      <c r="G11" s="30"/>
      <c r="H11" s="56"/>
      <c r="I11" s="57"/>
      <c r="J11" s="58"/>
      <c r="K11" s="58"/>
      <c r="L11" s="58"/>
      <c r="M11" s="59">
        <f t="shared" si="1"/>
        <v>0</v>
      </c>
    </row>
    <row r="12" spans="1:14">
      <c r="A12" s="30"/>
      <c r="B12" s="30"/>
      <c r="C12" s="30"/>
      <c r="D12" s="54"/>
      <c r="E12" s="55"/>
      <c r="F12" s="30"/>
      <c r="G12" s="30"/>
      <c r="H12" s="56"/>
      <c r="I12" s="57"/>
      <c r="J12" s="58"/>
      <c r="K12" s="58"/>
      <c r="L12" s="58"/>
      <c r="M12" s="59">
        <f t="shared" si="1"/>
        <v>0</v>
      </c>
    </row>
    <row r="13" spans="1:14">
      <c r="A13" s="30"/>
      <c r="B13" s="30"/>
      <c r="C13" s="30"/>
      <c r="D13" s="54"/>
      <c r="E13" s="55"/>
      <c r="F13" s="30"/>
      <c r="G13" s="30"/>
      <c r="H13" s="56"/>
      <c r="I13" s="57"/>
      <c r="J13" s="58"/>
      <c r="K13" s="58"/>
      <c r="L13" s="58"/>
      <c r="M13" s="59">
        <f t="shared" si="1"/>
        <v>0</v>
      </c>
    </row>
    <row r="14" spans="1:14">
      <c r="A14" s="30"/>
      <c r="B14" s="30"/>
      <c r="C14" s="30"/>
      <c r="D14" s="54"/>
      <c r="E14" s="55"/>
      <c r="F14" s="30"/>
      <c r="G14" s="30"/>
      <c r="H14" s="56"/>
      <c r="I14" s="57"/>
      <c r="J14" s="58"/>
      <c r="K14" s="58"/>
      <c r="L14" s="58"/>
      <c r="M14" s="59">
        <f t="shared" si="1"/>
        <v>0</v>
      </c>
    </row>
    <row r="15" spans="1:14">
      <c r="A15" s="30"/>
      <c r="B15" s="30"/>
      <c r="C15" s="30"/>
      <c r="D15" s="54"/>
      <c r="E15" s="55"/>
      <c r="F15" s="30"/>
      <c r="G15" s="30"/>
      <c r="H15" s="56"/>
      <c r="I15" s="57"/>
      <c r="J15" s="58"/>
      <c r="K15" s="58"/>
      <c r="L15" s="58"/>
      <c r="M15" s="59">
        <f t="shared" si="1"/>
        <v>0</v>
      </c>
    </row>
    <row r="16" spans="1:14">
      <c r="A16" s="30"/>
      <c r="B16" s="30"/>
      <c r="C16" s="30"/>
      <c r="D16" s="54"/>
      <c r="E16" s="55"/>
      <c r="F16" s="30"/>
      <c r="G16" s="30"/>
      <c r="H16" s="56"/>
      <c r="I16" s="57"/>
      <c r="J16" s="58"/>
      <c r="K16" s="58"/>
      <c r="L16" s="58"/>
      <c r="M16" s="59">
        <f t="shared" si="1"/>
        <v>0</v>
      </c>
    </row>
    <row r="17" spans="1:13">
      <c r="A17" s="30"/>
      <c r="B17" s="30"/>
      <c r="C17" s="30"/>
      <c r="D17" s="54"/>
      <c r="E17" s="55"/>
      <c r="F17" s="30"/>
      <c r="G17" s="30"/>
      <c r="H17" s="56"/>
      <c r="I17" s="57"/>
      <c r="J17" s="58"/>
      <c r="K17" s="58"/>
      <c r="L17" s="58"/>
      <c r="M17" s="59">
        <f t="shared" si="1"/>
        <v>0</v>
      </c>
    </row>
    <row r="18" spans="1:13">
      <c r="A18" s="30"/>
      <c r="B18" s="30"/>
      <c r="C18" s="30"/>
      <c r="D18" s="54"/>
      <c r="E18" s="55"/>
      <c r="F18" s="30"/>
      <c r="G18" s="30"/>
      <c r="H18" s="56"/>
      <c r="I18" s="57"/>
      <c r="J18" s="58"/>
      <c r="K18" s="58"/>
      <c r="L18" s="58"/>
      <c r="M18" s="59">
        <f t="shared" si="1"/>
        <v>0</v>
      </c>
    </row>
    <row r="19" spans="1:13">
      <c r="A19" s="30"/>
      <c r="B19" s="30"/>
      <c r="C19" s="30"/>
      <c r="D19" s="54"/>
      <c r="E19" s="55"/>
      <c r="F19" s="30"/>
      <c r="G19" s="30"/>
      <c r="H19" s="56"/>
      <c r="I19" s="57"/>
      <c r="J19" s="58"/>
      <c r="K19" s="58"/>
      <c r="L19" s="58"/>
      <c r="M19" s="59">
        <f t="shared" si="1"/>
        <v>0</v>
      </c>
    </row>
    <row r="20" spans="1:13">
      <c r="A20" s="30"/>
      <c r="B20" s="30"/>
      <c r="C20" s="30"/>
      <c r="D20" s="54"/>
      <c r="E20" s="55"/>
      <c r="F20" s="30"/>
      <c r="G20" s="30"/>
      <c r="H20" s="56"/>
      <c r="I20" s="57"/>
      <c r="J20" s="58"/>
      <c r="K20" s="58"/>
      <c r="L20" s="58"/>
      <c r="M20" s="59">
        <f t="shared" si="1"/>
        <v>0</v>
      </c>
    </row>
    <row r="21" spans="1:13">
      <c r="A21" s="30"/>
      <c r="B21" s="30"/>
      <c r="C21" s="30"/>
      <c r="D21" s="54"/>
      <c r="E21" s="55"/>
      <c r="F21" s="30"/>
      <c r="G21" s="30"/>
      <c r="H21" s="56"/>
      <c r="I21" s="57"/>
      <c r="J21" s="58"/>
      <c r="K21" s="58"/>
      <c r="L21" s="58"/>
      <c r="M21" s="59">
        <f t="shared" si="1"/>
        <v>0</v>
      </c>
    </row>
    <row r="22" spans="1:13">
      <c r="A22" s="30"/>
      <c r="B22" s="30"/>
      <c r="C22" s="30"/>
      <c r="D22" s="54"/>
      <c r="E22" s="55"/>
      <c r="F22" s="30"/>
      <c r="G22" s="30"/>
      <c r="H22" s="56"/>
      <c r="I22" s="57"/>
      <c r="J22" s="58"/>
      <c r="K22" s="58"/>
      <c r="L22" s="58"/>
      <c r="M22" s="59">
        <f t="shared" si="1"/>
        <v>0</v>
      </c>
    </row>
    <row r="23" spans="1:13">
      <c r="A23" s="30"/>
      <c r="B23" s="30"/>
      <c r="C23" s="30"/>
      <c r="D23" s="54"/>
      <c r="E23" s="55"/>
      <c r="F23" s="30"/>
      <c r="G23" s="30"/>
      <c r="H23" s="56"/>
      <c r="I23" s="57"/>
      <c r="J23" s="58"/>
      <c r="K23" s="58"/>
      <c r="L23" s="58"/>
      <c r="M23" s="59">
        <f t="shared" si="1"/>
        <v>0</v>
      </c>
    </row>
    <row r="24" spans="1:13">
      <c r="A24" s="30"/>
      <c r="B24" s="30"/>
      <c r="C24" s="30"/>
      <c r="D24" s="54"/>
      <c r="E24" s="55"/>
      <c r="F24" s="30"/>
      <c r="G24" s="30"/>
      <c r="H24" s="56"/>
      <c r="I24" s="57"/>
      <c r="J24" s="58"/>
      <c r="K24" s="58"/>
      <c r="L24" s="58"/>
      <c r="M24" s="59">
        <f t="shared" si="1"/>
        <v>0</v>
      </c>
    </row>
    <row r="25" spans="1:13">
      <c r="A25" s="30"/>
      <c r="B25" s="30"/>
      <c r="C25" s="30"/>
      <c r="D25" s="54"/>
      <c r="E25" s="55"/>
      <c r="F25" s="30"/>
      <c r="G25" s="30"/>
      <c r="H25" s="56"/>
      <c r="I25" s="57"/>
      <c r="J25" s="58"/>
      <c r="K25" s="58"/>
      <c r="L25" s="58"/>
      <c r="M25" s="59">
        <f t="shared" si="1"/>
        <v>0</v>
      </c>
    </row>
    <row r="26" spans="1:13">
      <c r="A26" s="30"/>
      <c r="B26" s="30"/>
      <c r="C26" s="30"/>
      <c r="D26" s="54"/>
      <c r="E26" s="55"/>
      <c r="F26" s="30"/>
      <c r="G26" s="30"/>
      <c r="H26" s="56"/>
      <c r="I26" s="57"/>
      <c r="J26" s="58"/>
      <c r="K26" s="58"/>
      <c r="L26" s="58"/>
      <c r="M26" s="59">
        <f t="shared" si="1"/>
        <v>0</v>
      </c>
    </row>
    <row r="27" spans="1:13">
      <c r="A27" s="30"/>
      <c r="B27" s="30"/>
      <c r="C27" s="30"/>
      <c r="D27" s="54"/>
      <c r="E27" s="55"/>
      <c r="F27" s="30"/>
      <c r="G27" s="30"/>
      <c r="H27" s="56"/>
      <c r="I27" s="57"/>
      <c r="J27" s="58"/>
      <c r="K27" s="58"/>
      <c r="L27" s="58"/>
      <c r="M27" s="59">
        <f t="shared" si="1"/>
        <v>0</v>
      </c>
    </row>
    <row r="28" spans="1:13">
      <c r="A28" s="30"/>
      <c r="B28" s="30"/>
      <c r="C28" s="30"/>
      <c r="D28" s="54"/>
      <c r="E28" s="55"/>
      <c r="F28" s="30"/>
      <c r="G28" s="30"/>
      <c r="H28" s="56"/>
      <c r="I28" s="57"/>
      <c r="J28" s="58"/>
      <c r="K28" s="58"/>
      <c r="L28" s="58"/>
      <c r="M28" s="59">
        <f t="shared" si="1"/>
        <v>0</v>
      </c>
    </row>
    <row r="29" spans="1:13">
      <c r="A29" s="30"/>
      <c r="B29" s="30"/>
      <c r="C29" s="30"/>
      <c r="D29" s="54"/>
      <c r="E29" s="55"/>
      <c r="F29" s="30"/>
      <c r="G29" s="30"/>
      <c r="H29" s="56"/>
      <c r="I29" s="57"/>
      <c r="J29" s="58"/>
      <c r="K29" s="58"/>
      <c r="L29" s="58"/>
      <c r="M29" s="59">
        <f t="shared" si="1"/>
        <v>0</v>
      </c>
    </row>
    <row r="30" spans="1:13">
      <c r="A30" s="30"/>
      <c r="B30" s="30"/>
      <c r="C30" s="30"/>
      <c r="D30" s="54"/>
      <c r="E30" s="55"/>
      <c r="F30" s="30"/>
      <c r="G30" s="30"/>
      <c r="H30" s="56"/>
      <c r="I30" s="57"/>
      <c r="J30" s="58"/>
      <c r="K30" s="58"/>
      <c r="L30" s="58"/>
      <c r="M30" s="59">
        <f t="shared" si="1"/>
        <v>0</v>
      </c>
    </row>
    <row r="31" spans="1:13">
      <c r="A31" s="30"/>
      <c r="B31" s="30"/>
      <c r="C31" s="30"/>
      <c r="D31" s="54"/>
      <c r="E31" s="55"/>
      <c r="F31" s="30"/>
      <c r="G31" s="30"/>
      <c r="H31" s="56"/>
      <c r="I31" s="57"/>
      <c r="J31" s="58"/>
      <c r="K31" s="58"/>
      <c r="L31" s="58"/>
      <c r="M31" s="59">
        <f t="shared" si="1"/>
        <v>0</v>
      </c>
    </row>
    <row r="32" spans="1:13">
      <c r="A32" s="30"/>
      <c r="B32" s="30"/>
      <c r="C32" s="30"/>
      <c r="D32" s="54"/>
      <c r="E32" s="55"/>
      <c r="F32" s="30"/>
      <c r="G32" s="30"/>
      <c r="H32" s="56"/>
      <c r="I32" s="57"/>
      <c r="J32" s="58"/>
      <c r="K32" s="58"/>
      <c r="L32" s="58"/>
      <c r="M32" s="59">
        <f t="shared" si="1"/>
        <v>0</v>
      </c>
    </row>
    <row r="33" spans="1:13">
      <c r="A33" s="30"/>
      <c r="B33" s="30"/>
      <c r="C33" s="30"/>
      <c r="D33" s="54"/>
      <c r="E33" s="55"/>
      <c r="F33" s="30"/>
      <c r="G33" s="30"/>
      <c r="H33" s="56"/>
      <c r="I33" s="57"/>
      <c r="J33" s="58"/>
      <c r="K33" s="58"/>
      <c r="L33" s="58"/>
      <c r="M33" s="59">
        <f t="shared" si="1"/>
        <v>0</v>
      </c>
    </row>
    <row r="34" spans="1:13">
      <c r="A34" s="30"/>
      <c r="B34" s="30"/>
      <c r="C34" s="30"/>
      <c r="D34" s="54"/>
      <c r="E34" s="55"/>
      <c r="F34" s="30"/>
      <c r="G34" s="30"/>
      <c r="H34" s="56"/>
      <c r="I34" s="57"/>
      <c r="J34" s="58"/>
      <c r="K34" s="58"/>
      <c r="L34" s="58"/>
      <c r="M34" s="59">
        <f t="shared" si="1"/>
        <v>0</v>
      </c>
    </row>
    <row r="35" spans="1:13">
      <c r="A35" s="30"/>
      <c r="B35" s="30"/>
      <c r="C35" s="30"/>
      <c r="D35" s="54"/>
      <c r="E35" s="55"/>
      <c r="F35" s="30"/>
      <c r="G35" s="30"/>
      <c r="H35" s="56"/>
      <c r="I35" s="57"/>
      <c r="J35" s="58"/>
      <c r="K35" s="58"/>
      <c r="L35" s="58"/>
      <c r="M35" s="59">
        <f t="shared" si="1"/>
        <v>0</v>
      </c>
    </row>
    <row r="36" spans="1:13">
      <c r="A36" s="30"/>
      <c r="B36" s="30"/>
      <c r="C36" s="30"/>
      <c r="D36" s="54"/>
      <c r="E36" s="55"/>
      <c r="F36" s="30"/>
      <c r="G36" s="30"/>
      <c r="H36" s="56"/>
      <c r="I36" s="57"/>
      <c r="J36" s="58"/>
      <c r="K36" s="58"/>
      <c r="L36" s="58"/>
      <c r="M36" s="59">
        <f t="shared" si="1"/>
        <v>0</v>
      </c>
    </row>
    <row r="37" spans="1:13">
      <c r="A37" s="30"/>
      <c r="B37" s="30"/>
      <c r="C37" s="30"/>
      <c r="D37" s="54"/>
      <c r="E37" s="55"/>
      <c r="F37" s="30"/>
      <c r="G37" s="30"/>
      <c r="H37" s="56"/>
      <c r="I37" s="57"/>
      <c r="J37" s="58"/>
      <c r="K37" s="58"/>
      <c r="L37" s="58"/>
      <c r="M37" s="59">
        <f t="shared" si="1"/>
        <v>0</v>
      </c>
    </row>
    <row r="38" spans="1:13">
      <c r="A38" s="30"/>
      <c r="B38" s="30"/>
      <c r="C38" s="30"/>
      <c r="D38" s="54"/>
      <c r="E38" s="55"/>
      <c r="F38" s="30"/>
      <c r="G38" s="30"/>
      <c r="H38" s="56"/>
      <c r="I38" s="57"/>
      <c r="J38" s="58"/>
      <c r="K38" s="58"/>
      <c r="L38" s="58"/>
      <c r="M38" s="59">
        <f t="shared" si="1"/>
        <v>0</v>
      </c>
    </row>
    <row r="39" spans="1:13">
      <c r="A39" s="30"/>
      <c r="B39" s="30"/>
      <c r="C39" s="30"/>
      <c r="D39" s="54"/>
      <c r="E39" s="55"/>
      <c r="F39" s="30"/>
      <c r="G39" s="30"/>
      <c r="H39" s="56"/>
      <c r="I39" s="57"/>
      <c r="J39" s="58"/>
      <c r="K39" s="58"/>
      <c r="L39" s="58"/>
      <c r="M39" s="59">
        <f t="shared" si="1"/>
        <v>0</v>
      </c>
    </row>
    <row r="40" spans="1:13">
      <c r="A40" s="30"/>
      <c r="B40" s="30"/>
      <c r="C40" s="30"/>
      <c r="D40" s="54"/>
      <c r="E40" s="55"/>
      <c r="F40" s="30"/>
      <c r="G40" s="30"/>
      <c r="H40" s="56"/>
      <c r="I40" s="57"/>
      <c r="J40" s="58"/>
      <c r="K40" s="58"/>
      <c r="L40" s="58"/>
      <c r="M40" s="59">
        <f t="shared" si="1"/>
        <v>0</v>
      </c>
    </row>
    <row r="41" spans="1:13">
      <c r="A41" s="30"/>
      <c r="B41" s="30"/>
      <c r="C41" s="30"/>
      <c r="D41" s="54"/>
      <c r="E41" s="55"/>
      <c r="F41" s="30"/>
      <c r="G41" s="30"/>
      <c r="H41" s="56"/>
      <c r="I41" s="57"/>
      <c r="J41" s="58"/>
      <c r="K41" s="58"/>
      <c r="L41" s="58"/>
      <c r="M41" s="59">
        <f t="shared" si="1"/>
        <v>0</v>
      </c>
    </row>
    <row r="42" spans="1:13">
      <c r="A42" s="30"/>
      <c r="B42" s="30"/>
      <c r="C42" s="30"/>
      <c r="D42" s="54"/>
      <c r="E42" s="55"/>
      <c r="F42" s="30"/>
      <c r="G42" s="30"/>
      <c r="H42" s="56"/>
      <c r="I42" s="57"/>
      <c r="J42" s="58"/>
      <c r="K42" s="58"/>
      <c r="L42" s="58"/>
      <c r="M42" s="59">
        <f t="shared" si="1"/>
        <v>0</v>
      </c>
    </row>
    <row r="43" spans="1:13">
      <c r="A43" s="30"/>
      <c r="B43" s="30"/>
      <c r="C43" s="30"/>
      <c r="D43" s="54"/>
      <c r="E43" s="55"/>
      <c r="F43" s="30"/>
      <c r="G43" s="30"/>
      <c r="H43" s="56"/>
      <c r="I43" s="57"/>
      <c r="J43" s="58"/>
      <c r="K43" s="58"/>
      <c r="L43" s="58"/>
      <c r="M43" s="59">
        <f t="shared" si="1"/>
        <v>0</v>
      </c>
    </row>
    <row r="44" spans="1:13">
      <c r="A44" s="30"/>
      <c r="B44" s="30"/>
      <c r="C44" s="30"/>
      <c r="D44" s="54"/>
      <c r="E44" s="55"/>
      <c r="F44" s="30"/>
      <c r="G44" s="30"/>
      <c r="H44" s="56"/>
      <c r="I44" s="57"/>
      <c r="J44" s="58"/>
      <c r="K44" s="58"/>
      <c r="L44" s="58"/>
      <c r="M44" s="59">
        <f t="shared" si="1"/>
        <v>0</v>
      </c>
    </row>
    <row r="45" spans="1:13">
      <c r="A45" s="30"/>
      <c r="B45" s="30"/>
      <c r="C45" s="30"/>
      <c r="D45" s="54"/>
      <c r="E45" s="55"/>
      <c r="F45" s="30"/>
      <c r="G45" s="30"/>
      <c r="H45" s="56"/>
      <c r="I45" s="57"/>
      <c r="J45" s="58"/>
      <c r="K45" s="58"/>
      <c r="L45" s="58"/>
      <c r="M45" s="59">
        <f t="shared" si="1"/>
        <v>0</v>
      </c>
    </row>
    <row r="46" spans="1:13">
      <c r="A46" s="30"/>
      <c r="B46" s="30"/>
      <c r="C46" s="30"/>
      <c r="D46" s="54"/>
      <c r="E46" s="55"/>
      <c r="F46" s="30"/>
      <c r="G46" s="30"/>
      <c r="H46" s="56"/>
      <c r="I46" s="57"/>
      <c r="J46" s="58"/>
      <c r="K46" s="58"/>
      <c r="L46" s="58"/>
      <c r="M46" s="59">
        <f t="shared" si="1"/>
        <v>0</v>
      </c>
    </row>
    <row r="47" spans="1:13">
      <c r="A47" s="30"/>
      <c r="B47" s="30"/>
      <c r="C47" s="30"/>
      <c r="D47" s="54"/>
      <c r="E47" s="55"/>
      <c r="F47" s="30"/>
      <c r="G47" s="30"/>
      <c r="H47" s="56"/>
      <c r="I47" s="57"/>
      <c r="J47" s="58"/>
      <c r="K47" s="58"/>
      <c r="L47" s="58"/>
      <c r="M47" s="59">
        <f t="shared" si="1"/>
        <v>0</v>
      </c>
    </row>
    <row r="48" spans="1:13">
      <c r="A48" s="30"/>
      <c r="B48" s="30"/>
      <c r="C48" s="30"/>
      <c r="D48" s="54"/>
      <c r="E48" s="55"/>
      <c r="F48" s="30"/>
      <c r="G48" s="30"/>
      <c r="H48" s="56"/>
      <c r="I48" s="57"/>
      <c r="J48" s="58"/>
      <c r="K48" s="58"/>
      <c r="L48" s="58"/>
      <c r="M48" s="59">
        <f t="shared" si="1"/>
        <v>0</v>
      </c>
    </row>
    <row r="49" spans="1:13">
      <c r="A49" s="30"/>
      <c r="B49" s="30"/>
      <c r="C49" s="30"/>
      <c r="D49" s="54"/>
      <c r="E49" s="55"/>
      <c r="F49" s="30"/>
      <c r="G49" s="30"/>
      <c r="H49" s="56"/>
      <c r="I49" s="57"/>
      <c r="J49" s="58"/>
      <c r="K49" s="58"/>
      <c r="L49" s="58"/>
      <c r="M49" s="59">
        <f t="shared" si="1"/>
        <v>0</v>
      </c>
    </row>
    <row r="50" spans="1:13">
      <c r="A50" s="30"/>
      <c r="B50" s="30"/>
      <c r="C50" s="30"/>
      <c r="D50" s="54"/>
      <c r="E50" s="55"/>
      <c r="F50" s="30"/>
      <c r="G50" s="30"/>
      <c r="H50" s="56"/>
      <c r="I50" s="57"/>
      <c r="J50" s="58"/>
      <c r="K50" s="58"/>
      <c r="L50" s="58"/>
      <c r="M50" s="59">
        <f t="shared" si="1"/>
        <v>0</v>
      </c>
    </row>
  </sheetData>
  <phoneticPr fontId="2"/>
  <dataValidations count="1">
    <dataValidation imeMode="off" allowBlank="1" showInputMessage="1" showErrorMessage="1" sqref="A4:L50" xr:uid="{EDC46C3F-BABC-4DD1-A63A-1906E335B266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9F362-967E-4073-ACD9-244DB69106AD}">
  <sheetPr>
    <tabColor theme="4" tint="0.59999389629810485"/>
  </sheetPr>
  <dimension ref="C2:C8"/>
  <sheetViews>
    <sheetView workbookViewId="0">
      <selection sqref="A1:XFD1048576"/>
    </sheetView>
  </sheetViews>
  <sheetFormatPr defaultColWidth="10" defaultRowHeight="12"/>
  <sheetData>
    <row r="2" spans="3:3">
      <c r="C2" t="s">
        <v>53</v>
      </c>
    </row>
    <row r="4" spans="3:3">
      <c r="C4" t="s">
        <v>49</v>
      </c>
    </row>
    <row r="5" spans="3:3">
      <c r="C5" t="s">
        <v>50</v>
      </c>
    </row>
    <row r="6" spans="3:3">
      <c r="C6" t="s">
        <v>51</v>
      </c>
    </row>
    <row r="7" spans="3:3">
      <c r="C7" t="s">
        <v>52</v>
      </c>
    </row>
    <row r="8" spans="3:3">
      <c r="C8" t="s">
        <v>48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説明</vt:lpstr>
      <vt:lpstr>相場</vt:lpstr>
      <vt:lpstr>収入</vt:lpstr>
      <vt:lpstr>費用</vt:lpstr>
      <vt:lpstr>損益</vt:lpstr>
      <vt:lpstr>資産</vt:lpstr>
      <vt:lpstr>マスタ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iwao utsunomiya</dc:creator>
  <cp:lastModifiedBy>iwao utsunomiya</cp:lastModifiedBy>
  <dcterms:created xsi:type="dcterms:W3CDTF">2022-04-18T22:32:52Z</dcterms:created>
  <dcterms:modified xsi:type="dcterms:W3CDTF">2022-04-27T00:55:52Z</dcterms:modified>
</cp:coreProperties>
</file>